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221"/>
  <workbookPr autoCompressPictures="0"/>
  <bookViews>
    <workbookView xWindow="0" yWindow="0" windowWidth="33600" windowHeight="20480" activeTab="6"/>
  </bookViews>
  <sheets>
    <sheet name="BR Low Case" sheetId="10" r:id="rId1"/>
    <sheet name="BR Base Case" sheetId="6" r:id="rId2"/>
    <sheet name="BR High Case" sheetId="9" r:id="rId3"/>
    <sheet name="BR Charts" sheetId="15" r:id="rId4"/>
    <sheet name="BR VMT Cap Case" sheetId="13" r:id="rId5"/>
    <sheet name="NO Low Case" sheetId="12" r:id="rId6"/>
    <sheet name="NO Base Case" sheetId="7" r:id="rId7"/>
    <sheet name="NO High Case" sheetId="11" r:id="rId8"/>
    <sheet name="NO Charts" sheetId="16" r:id="rId9"/>
    <sheet name="NO VMT Cap Case" sheetId="14" r:id="rId10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15" l="1"/>
  <c r="F20" i="11"/>
  <c r="H20" i="11"/>
  <c r="F21" i="11"/>
  <c r="H21" i="11"/>
  <c r="F22" i="11"/>
  <c r="H22" i="11"/>
  <c r="F23" i="11"/>
  <c r="H23" i="11"/>
  <c r="F24" i="11"/>
  <c r="H24" i="11"/>
  <c r="F25" i="11"/>
  <c r="H25" i="11"/>
  <c r="F26" i="11"/>
  <c r="H26" i="11"/>
  <c r="H28" i="11"/>
  <c r="H6" i="11"/>
  <c r="H29" i="11"/>
  <c r="H7" i="11"/>
  <c r="F35" i="11"/>
  <c r="H35" i="11"/>
  <c r="F36" i="11"/>
  <c r="H36" i="11"/>
  <c r="F37" i="11"/>
  <c r="H37" i="11"/>
  <c r="H39" i="11"/>
  <c r="H8" i="11"/>
  <c r="H40" i="11"/>
  <c r="H9" i="11"/>
  <c r="F43" i="11"/>
  <c r="H43" i="11"/>
  <c r="H45" i="11"/>
  <c r="H10" i="11"/>
  <c r="H46" i="11"/>
  <c r="H11" i="11"/>
  <c r="F50" i="11"/>
  <c r="H50" i="11"/>
  <c r="F51" i="11"/>
  <c r="H51" i="11"/>
  <c r="F52" i="11"/>
  <c r="H52" i="11"/>
  <c r="H54" i="11"/>
  <c r="H12" i="11"/>
  <c r="H55" i="11"/>
  <c r="H13" i="11"/>
  <c r="F22" i="14"/>
  <c r="H22" i="14"/>
  <c r="F25" i="14"/>
  <c r="H25" i="14"/>
  <c r="F26" i="14"/>
  <c r="H26" i="14"/>
  <c r="F20" i="14"/>
  <c r="H20" i="14"/>
  <c r="F21" i="14"/>
  <c r="H21" i="14"/>
  <c r="F23" i="14"/>
  <c r="H23" i="14"/>
  <c r="F24" i="14"/>
  <c r="H24" i="14"/>
  <c r="H28" i="14"/>
  <c r="G20" i="14"/>
  <c r="K7" i="14"/>
  <c r="K6" i="14"/>
  <c r="H29" i="14"/>
  <c r="F50" i="14"/>
  <c r="H50" i="14"/>
  <c r="F51" i="14"/>
  <c r="H51" i="14"/>
  <c r="F52" i="14"/>
  <c r="H52" i="14"/>
  <c r="H54" i="14"/>
  <c r="H55" i="14"/>
  <c r="G52" i="14"/>
  <c r="G51" i="14"/>
  <c r="D50" i="14"/>
  <c r="G50" i="14"/>
  <c r="F43" i="14"/>
  <c r="H43" i="14"/>
  <c r="H45" i="14"/>
  <c r="H46" i="14"/>
  <c r="D43" i="14"/>
  <c r="G43" i="14"/>
  <c r="F35" i="14"/>
  <c r="H35" i="14"/>
  <c r="F36" i="14"/>
  <c r="H36" i="14"/>
  <c r="F37" i="14"/>
  <c r="H37" i="14"/>
  <c r="H39" i="14"/>
  <c r="H40" i="14"/>
  <c r="G37" i="14"/>
  <c r="G36" i="14"/>
  <c r="D35" i="14"/>
  <c r="G35" i="14"/>
  <c r="G26" i="14"/>
  <c r="G25" i="14"/>
  <c r="G24" i="14"/>
  <c r="G23" i="14"/>
  <c r="G22" i="14"/>
  <c r="G21" i="14"/>
  <c r="H13" i="14"/>
  <c r="H12" i="14"/>
  <c r="H11" i="14"/>
  <c r="H10" i="14"/>
  <c r="H9" i="14"/>
  <c r="H8" i="14"/>
  <c r="H7" i="14"/>
  <c r="H6" i="14"/>
  <c r="F22" i="13"/>
  <c r="H22" i="13"/>
  <c r="F25" i="13"/>
  <c r="H25" i="13"/>
  <c r="F26" i="13"/>
  <c r="H26" i="13"/>
  <c r="F20" i="13"/>
  <c r="H20" i="13"/>
  <c r="F21" i="13"/>
  <c r="H21" i="13"/>
  <c r="F23" i="13"/>
  <c r="H23" i="13"/>
  <c r="F24" i="13"/>
  <c r="H24" i="13"/>
  <c r="H28" i="13"/>
  <c r="G20" i="13"/>
  <c r="K8" i="13"/>
  <c r="K7" i="13"/>
  <c r="D27" i="13"/>
  <c r="H29" i="13"/>
  <c r="F50" i="13"/>
  <c r="H50" i="13"/>
  <c r="F51" i="13"/>
  <c r="H51" i="13"/>
  <c r="F52" i="13"/>
  <c r="H52" i="13"/>
  <c r="H54" i="13"/>
  <c r="H55" i="13"/>
  <c r="G52" i="13"/>
  <c r="G51" i="13"/>
  <c r="D50" i="13"/>
  <c r="G50" i="13"/>
  <c r="F43" i="13"/>
  <c r="H43" i="13"/>
  <c r="H45" i="13"/>
  <c r="H46" i="13"/>
  <c r="D43" i="13"/>
  <c r="G43" i="13"/>
  <c r="F35" i="13"/>
  <c r="H35" i="13"/>
  <c r="F36" i="13"/>
  <c r="H36" i="13"/>
  <c r="F37" i="13"/>
  <c r="H37" i="13"/>
  <c r="H39" i="13"/>
  <c r="H40" i="13"/>
  <c r="G37" i="13"/>
  <c r="G36" i="13"/>
  <c r="D35" i="13"/>
  <c r="G35" i="13"/>
  <c r="G26" i="13"/>
  <c r="G25" i="13"/>
  <c r="G24" i="13"/>
  <c r="G23" i="13"/>
  <c r="G22" i="13"/>
  <c r="G21" i="13"/>
  <c r="H13" i="13"/>
  <c r="H12" i="13"/>
  <c r="H11" i="13"/>
  <c r="H10" i="13"/>
  <c r="H9" i="13"/>
  <c r="H8" i="13"/>
  <c r="H7" i="13"/>
  <c r="H6" i="13"/>
  <c r="G52" i="11"/>
  <c r="G51" i="11"/>
  <c r="D50" i="11"/>
  <c r="G50" i="11"/>
  <c r="D43" i="11"/>
  <c r="G43" i="11"/>
  <c r="G37" i="11"/>
  <c r="G36" i="11"/>
  <c r="D35" i="11"/>
  <c r="G35" i="11"/>
  <c r="G26" i="11"/>
  <c r="G25" i="11"/>
  <c r="G24" i="11"/>
  <c r="G23" i="11"/>
  <c r="G22" i="11"/>
  <c r="G21" i="11"/>
  <c r="G20" i="11"/>
  <c r="F20" i="12"/>
  <c r="H20" i="12"/>
  <c r="F21" i="12"/>
  <c r="H21" i="12"/>
  <c r="F22" i="12"/>
  <c r="H22" i="12"/>
  <c r="F23" i="12"/>
  <c r="H23" i="12"/>
  <c r="F24" i="12"/>
  <c r="H24" i="12"/>
  <c r="F25" i="12"/>
  <c r="H25" i="12"/>
  <c r="F26" i="12"/>
  <c r="H26" i="12"/>
  <c r="H28" i="12"/>
  <c r="H29" i="12"/>
  <c r="F50" i="12"/>
  <c r="H50" i="12"/>
  <c r="F51" i="12"/>
  <c r="H51" i="12"/>
  <c r="F52" i="12"/>
  <c r="H52" i="12"/>
  <c r="H54" i="12"/>
  <c r="H55" i="12"/>
  <c r="G52" i="12"/>
  <c r="G51" i="12"/>
  <c r="D50" i="12"/>
  <c r="G50" i="12"/>
  <c r="F43" i="12"/>
  <c r="H43" i="12"/>
  <c r="H45" i="12"/>
  <c r="H46" i="12"/>
  <c r="D43" i="12"/>
  <c r="G43" i="12"/>
  <c r="F35" i="12"/>
  <c r="H35" i="12"/>
  <c r="F36" i="12"/>
  <c r="H36" i="12"/>
  <c r="F37" i="12"/>
  <c r="H37" i="12"/>
  <c r="H39" i="12"/>
  <c r="H40" i="12"/>
  <c r="G37" i="12"/>
  <c r="G36" i="12"/>
  <c r="D35" i="12"/>
  <c r="G35" i="12"/>
  <c r="G26" i="12"/>
  <c r="G25" i="12"/>
  <c r="G24" i="12"/>
  <c r="G23" i="12"/>
  <c r="G22" i="12"/>
  <c r="G21" i="12"/>
  <c r="G20" i="12"/>
  <c r="H13" i="12"/>
  <c r="H12" i="12"/>
  <c r="H11" i="12"/>
  <c r="H10" i="12"/>
  <c r="H9" i="12"/>
  <c r="H8" i="12"/>
  <c r="H7" i="12"/>
  <c r="H6" i="12"/>
  <c r="D27" i="10"/>
  <c r="F20" i="10"/>
  <c r="H20" i="10"/>
  <c r="F21" i="10"/>
  <c r="H21" i="10"/>
  <c r="F22" i="10"/>
  <c r="H22" i="10"/>
  <c r="F23" i="10"/>
  <c r="H23" i="10"/>
  <c r="F24" i="10"/>
  <c r="H24" i="10"/>
  <c r="F25" i="10"/>
  <c r="H25" i="10"/>
  <c r="F26" i="10"/>
  <c r="H26" i="10"/>
  <c r="H28" i="10"/>
  <c r="H29" i="10"/>
  <c r="F50" i="10"/>
  <c r="H50" i="10"/>
  <c r="F51" i="10"/>
  <c r="H51" i="10"/>
  <c r="F52" i="10"/>
  <c r="H52" i="10"/>
  <c r="H54" i="10"/>
  <c r="H55" i="10"/>
  <c r="G52" i="10"/>
  <c r="G51" i="10"/>
  <c r="D50" i="10"/>
  <c r="G50" i="10"/>
  <c r="F43" i="10"/>
  <c r="H43" i="10"/>
  <c r="H45" i="10"/>
  <c r="H46" i="10"/>
  <c r="D43" i="10"/>
  <c r="G43" i="10"/>
  <c r="F35" i="10"/>
  <c r="H35" i="10"/>
  <c r="F36" i="10"/>
  <c r="H36" i="10"/>
  <c r="F37" i="10"/>
  <c r="H37" i="10"/>
  <c r="H39" i="10"/>
  <c r="H40" i="10"/>
  <c r="G37" i="10"/>
  <c r="G36" i="10"/>
  <c r="D35" i="10"/>
  <c r="G35" i="10"/>
  <c r="G26" i="10"/>
  <c r="G25" i="10"/>
  <c r="G24" i="10"/>
  <c r="G23" i="10"/>
  <c r="G22" i="10"/>
  <c r="G21" i="10"/>
  <c r="G20" i="10"/>
  <c r="H13" i="10"/>
  <c r="H12" i="10"/>
  <c r="H11" i="10"/>
  <c r="H10" i="10"/>
  <c r="H9" i="10"/>
  <c r="H8" i="10"/>
  <c r="H7" i="10"/>
  <c r="H6" i="10"/>
  <c r="D27" i="9"/>
  <c r="F20" i="9"/>
  <c r="H20" i="9"/>
  <c r="F21" i="9"/>
  <c r="H21" i="9"/>
  <c r="F22" i="9"/>
  <c r="H22" i="9"/>
  <c r="F23" i="9"/>
  <c r="H23" i="9"/>
  <c r="F24" i="9"/>
  <c r="H24" i="9"/>
  <c r="F25" i="9"/>
  <c r="H25" i="9"/>
  <c r="F26" i="9"/>
  <c r="H26" i="9"/>
  <c r="H28" i="9"/>
  <c r="H29" i="9"/>
  <c r="F50" i="9"/>
  <c r="H50" i="9"/>
  <c r="F51" i="9"/>
  <c r="H51" i="9"/>
  <c r="F52" i="9"/>
  <c r="H52" i="9"/>
  <c r="H54" i="9"/>
  <c r="H55" i="9"/>
  <c r="G52" i="9"/>
  <c r="G51" i="9"/>
  <c r="D50" i="9"/>
  <c r="G50" i="9"/>
  <c r="F43" i="9"/>
  <c r="H43" i="9"/>
  <c r="H45" i="9"/>
  <c r="H46" i="9"/>
  <c r="D43" i="9"/>
  <c r="G43" i="9"/>
  <c r="F35" i="9"/>
  <c r="H35" i="9"/>
  <c r="F36" i="9"/>
  <c r="H36" i="9"/>
  <c r="F37" i="9"/>
  <c r="H37" i="9"/>
  <c r="H39" i="9"/>
  <c r="H40" i="9"/>
  <c r="G37" i="9"/>
  <c r="G36" i="9"/>
  <c r="D35" i="9"/>
  <c r="G35" i="9"/>
  <c r="G26" i="9"/>
  <c r="G25" i="9"/>
  <c r="G24" i="9"/>
  <c r="G23" i="9"/>
  <c r="G22" i="9"/>
  <c r="G21" i="9"/>
  <c r="G20" i="9"/>
  <c r="H13" i="9"/>
  <c r="H12" i="9"/>
  <c r="H11" i="9"/>
  <c r="H10" i="9"/>
  <c r="H9" i="9"/>
  <c r="H8" i="9"/>
  <c r="H7" i="9"/>
  <c r="H6" i="9"/>
  <c r="F20" i="7"/>
  <c r="H20" i="7"/>
  <c r="F21" i="7"/>
  <c r="H21" i="7"/>
  <c r="F22" i="7"/>
  <c r="H22" i="7"/>
  <c r="F23" i="7"/>
  <c r="H23" i="7"/>
  <c r="F24" i="7"/>
  <c r="H24" i="7"/>
  <c r="F25" i="7"/>
  <c r="H25" i="7"/>
  <c r="F26" i="7"/>
  <c r="H26" i="7"/>
  <c r="H28" i="7"/>
  <c r="D50" i="7"/>
  <c r="D43" i="7"/>
  <c r="D35" i="7"/>
  <c r="D27" i="6"/>
  <c r="F20" i="6"/>
  <c r="H20" i="6"/>
  <c r="F21" i="6"/>
  <c r="H21" i="6"/>
  <c r="F22" i="6"/>
  <c r="H22" i="6"/>
  <c r="F23" i="6"/>
  <c r="H23" i="6"/>
  <c r="F24" i="6"/>
  <c r="H24" i="6"/>
  <c r="F25" i="6"/>
  <c r="H25" i="6"/>
  <c r="F26" i="6"/>
  <c r="H26" i="6"/>
  <c r="H28" i="6"/>
  <c r="D50" i="6"/>
  <c r="D43" i="6"/>
  <c r="D35" i="6"/>
  <c r="H29" i="7"/>
  <c r="F50" i="7"/>
  <c r="H50" i="7"/>
  <c r="F51" i="7"/>
  <c r="H51" i="7"/>
  <c r="F52" i="7"/>
  <c r="H52" i="7"/>
  <c r="H54" i="7"/>
  <c r="H55" i="7"/>
  <c r="G52" i="7"/>
  <c r="G51" i="7"/>
  <c r="G50" i="7"/>
  <c r="F43" i="7"/>
  <c r="H43" i="7"/>
  <c r="H45" i="7"/>
  <c r="H46" i="7"/>
  <c r="G43" i="7"/>
  <c r="F35" i="7"/>
  <c r="H35" i="7"/>
  <c r="F36" i="7"/>
  <c r="H36" i="7"/>
  <c r="F37" i="7"/>
  <c r="H37" i="7"/>
  <c r="H39" i="7"/>
  <c r="H40" i="7"/>
  <c r="G37" i="7"/>
  <c r="G36" i="7"/>
  <c r="G35" i="7"/>
  <c r="G26" i="7"/>
  <c r="G25" i="7"/>
  <c r="G24" i="7"/>
  <c r="G23" i="7"/>
  <c r="G22" i="7"/>
  <c r="G21" i="7"/>
  <c r="G20" i="7"/>
  <c r="H13" i="7"/>
  <c r="H12" i="7"/>
  <c r="H11" i="7"/>
  <c r="H10" i="7"/>
  <c r="H9" i="7"/>
  <c r="H8" i="7"/>
  <c r="H7" i="7"/>
  <c r="H6" i="7"/>
  <c r="H29" i="6"/>
  <c r="F50" i="6"/>
  <c r="H50" i="6"/>
  <c r="F51" i="6"/>
  <c r="H51" i="6"/>
  <c r="F52" i="6"/>
  <c r="H52" i="6"/>
  <c r="H54" i="6"/>
  <c r="H55" i="6"/>
  <c r="H13" i="6"/>
  <c r="H12" i="6"/>
  <c r="G51" i="6"/>
  <c r="G52" i="6"/>
  <c r="G50" i="6"/>
  <c r="F43" i="6"/>
  <c r="H43" i="6"/>
  <c r="H45" i="6"/>
  <c r="H46" i="6"/>
  <c r="H11" i="6"/>
  <c r="H10" i="6"/>
  <c r="G43" i="6"/>
  <c r="F35" i="6"/>
  <c r="H35" i="6"/>
  <c r="F36" i="6"/>
  <c r="H36" i="6"/>
  <c r="F37" i="6"/>
  <c r="H37" i="6"/>
  <c r="H39" i="6"/>
  <c r="H40" i="6"/>
  <c r="H9" i="6"/>
  <c r="H8" i="6"/>
  <c r="H7" i="6"/>
  <c r="H6" i="6"/>
  <c r="G36" i="6"/>
  <c r="G37" i="6"/>
  <c r="G35" i="6"/>
  <c r="G20" i="6"/>
  <c r="G21" i="6"/>
  <c r="G22" i="6"/>
  <c r="G23" i="6"/>
  <c r="G24" i="6"/>
  <c r="G25" i="6"/>
  <c r="G26" i="6"/>
</calcChain>
</file>

<file path=xl/sharedStrings.xml><?xml version="1.0" encoding="utf-8"?>
<sst xmlns="http://schemas.openxmlformats.org/spreadsheetml/2006/main" count="838" uniqueCount="78">
  <si>
    <t>Variable</t>
  </si>
  <si>
    <t>New Orleans</t>
  </si>
  <si>
    <t>VMT</t>
  </si>
  <si>
    <t>POP</t>
  </si>
  <si>
    <t>Income per capita</t>
  </si>
  <si>
    <t>Baton Rouge</t>
  </si>
  <si>
    <t>Elasticities</t>
  </si>
  <si>
    <t>Percentage Change Baseline Variable</t>
  </si>
  <si>
    <t>Baton Rouge Metro Baseline</t>
  </si>
  <si>
    <t>New Value of Variable                       (based on Percenage Change in Baseline Variable)</t>
  </si>
  <si>
    <t>Definition</t>
  </si>
  <si>
    <t>Percentage Change in VMT Compared to Baseline</t>
  </si>
  <si>
    <t>Assumptions:</t>
  </si>
  <si>
    <t>Please enter percentage change for the following variables:</t>
  </si>
  <si>
    <t>Percenage Increase or Decrease:</t>
  </si>
  <si>
    <t>Average metropolitan fuel price</t>
  </si>
  <si>
    <t>Annual transit passenger miles per capita</t>
  </si>
  <si>
    <t>Population (POP)</t>
  </si>
  <si>
    <t>Annual transit passenger miles per capita (TPM)</t>
  </si>
  <si>
    <t>Population density (POPDEN)</t>
  </si>
  <si>
    <t>Other lane miles (OLM)</t>
  </si>
  <si>
    <t>Freeway lane miles (FLM)</t>
  </si>
  <si>
    <t>Average metropolitan fuel price (FUEL)</t>
  </si>
  <si>
    <t>Income per capita (INC)</t>
  </si>
  <si>
    <t>INC</t>
  </si>
  <si>
    <t>FUEL</t>
  </si>
  <si>
    <t>FLM</t>
  </si>
  <si>
    <t>OLM</t>
  </si>
  <si>
    <t>POPDEN</t>
  </si>
  <si>
    <t>TPM</t>
  </si>
  <si>
    <t>Gross Employment Density (EMPDEN)</t>
  </si>
  <si>
    <t>Percentage of 4-way Intersections (INT4WAY)</t>
  </si>
  <si>
    <t>Table 1. Predicting Change in VMT per Capita Based on Chagnes in Built Environment Variables</t>
  </si>
  <si>
    <t>Table 2. Predicting Change in Crash Rate Based on Changes in VMT and Built Environment Variables</t>
  </si>
  <si>
    <t>Table 3. Predicting Change in Injury Rate Based on Changes in VMT</t>
  </si>
  <si>
    <t>Table 4. Predicting Chagne in Fatal Crash Rate Based on Chagne in VMT and Built Environment Variables</t>
  </si>
  <si>
    <t>Note: Adjust Cells in Yellow Only</t>
  </si>
  <si>
    <t>New VMT per capita (annual) based on Change in Variables</t>
  </si>
  <si>
    <t>New Crash Rate based on Change in Variables</t>
  </si>
  <si>
    <t>Percentage Change in Crash Rate Compared to Baseline</t>
  </si>
  <si>
    <t>Percentage Change in Fatal Crash Rate compared to Baseline</t>
  </si>
  <si>
    <t>EMPDEN</t>
  </si>
  <si>
    <t>INTDEN</t>
  </si>
  <si>
    <t>Intersection Density (INTDEN)</t>
  </si>
  <si>
    <t>Population in thousands</t>
  </si>
  <si>
    <t>Freeway lane miles per 1000 pop</t>
  </si>
  <si>
    <t>Other lane miles per 1000 pop</t>
  </si>
  <si>
    <t>Gross population density</t>
  </si>
  <si>
    <t>Vehicle miles travelled per capita</t>
  </si>
  <si>
    <t>Gross employment density</t>
  </si>
  <si>
    <t>Intersection density</t>
  </si>
  <si>
    <t>Injury crash rate per 100,000 residents</t>
  </si>
  <si>
    <t>Crash rate per 100,000 population</t>
  </si>
  <si>
    <t>CRASHRATE</t>
  </si>
  <si>
    <t>New INJURYRATE based on Change in Variables</t>
  </si>
  <si>
    <t>Percentage Change in INJURYRATE Compared to Baseline</t>
  </si>
  <si>
    <t>INJURYRATE</t>
  </si>
  <si>
    <t>INT4WAY</t>
  </si>
  <si>
    <t>FATALRATE</t>
  </si>
  <si>
    <t>Percentage of 4-way intersections</t>
  </si>
  <si>
    <t>Fatal crash rate per 100,000 residents</t>
  </si>
  <si>
    <t>New FATALRATE based on Change in Variables</t>
  </si>
  <si>
    <t>Outcome Summary Table (See Below for Detailed Table Calculations)</t>
  </si>
  <si>
    <t>New Orleans Metro Baseline</t>
  </si>
  <si>
    <t>Change in VMTs based on Change in Variables</t>
  </si>
  <si>
    <t>Change in CRASHRATE based on Change in Variables</t>
  </si>
  <si>
    <t>Change in INJURRATE based on Change in VMT</t>
  </si>
  <si>
    <t>Change in FATALRATE based on Change in  Variables</t>
  </si>
  <si>
    <t>Baseline</t>
  </si>
  <si>
    <t>Total VMTs (in Thousands)</t>
  </si>
  <si>
    <t>Future</t>
  </si>
  <si>
    <t>2030 - Low Growth Case</t>
  </si>
  <si>
    <t>2030 - Base Case</t>
  </si>
  <si>
    <t>2030 - High Growth Case</t>
  </si>
  <si>
    <t>VMT per capita (annual)</t>
  </si>
  <si>
    <t>Crash Rate</t>
  </si>
  <si>
    <t>Injury Rate</t>
  </si>
  <si>
    <t>Fatality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</si>
</sst>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8" formatCode="_(* #,##0.0_);_(* \(#,##0.0\);_(* &quot;-&quot;??_);_(@_)"/>
    <numFmt numFmtId="169" formatCode="0.0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P-AVGARD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Arial"/>
    </font>
    <font>
      <sz val="12"/>
      <color theme="1"/>
      <name val="Arial"/>
    </font>
    <font>
      <sz val="12"/>
      <color rgb="FF000000"/>
      <name val="Arial"/>
    </font>
    <font>
      <sz val="12"/>
      <color rgb="FF222222"/>
      <name val="Arial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40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20" fillId="0" borderId="0"/>
    <xf numFmtId="0" fontId="2" fillId="0" borderId="0"/>
    <xf numFmtId="9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/>
    <xf numFmtId="0" fontId="23" fillId="34" borderId="10" xfId="0" applyFont="1" applyFill="1" applyBorder="1" applyAlignment="1">
      <alignment horizontal="center" vertical="center" wrapText="1"/>
    </xf>
    <xf numFmtId="0" fontId="24" fillId="0" borderId="10" xfId="0" applyFont="1" applyBorder="1"/>
    <xf numFmtId="2" fontId="24" fillId="0" borderId="10" xfId="0" applyNumberFormat="1" applyFont="1" applyBorder="1"/>
    <xf numFmtId="164" fontId="24" fillId="0" borderId="10" xfId="1" applyNumberFormat="1" applyFont="1" applyBorder="1" applyAlignment="1">
      <alignment horizontal="center" vertical="center"/>
    </xf>
    <xf numFmtId="3" fontId="25" fillId="0" borderId="10" xfId="0" applyNumberFormat="1" applyFont="1" applyBorder="1"/>
    <xf numFmtId="0" fontId="25" fillId="0" borderId="10" xfId="0" applyFont="1" applyBorder="1"/>
    <xf numFmtId="43" fontId="24" fillId="0" borderId="10" xfId="1" applyNumberFormat="1" applyFont="1" applyBorder="1" applyAlignment="1">
      <alignment horizontal="center" vertical="center"/>
    </xf>
    <xf numFmtId="169" fontId="24" fillId="0" borderId="10" xfId="0" applyNumberFormat="1" applyFont="1" applyBorder="1"/>
    <xf numFmtId="168" fontId="24" fillId="0" borderId="10" xfId="1" applyNumberFormat="1" applyFont="1" applyBorder="1" applyAlignment="1">
      <alignment horizontal="center" vertical="center"/>
    </xf>
    <xf numFmtId="1" fontId="24" fillId="0" borderId="10" xfId="0" applyNumberFormat="1" applyFont="1" applyBorder="1"/>
    <xf numFmtId="3" fontId="24" fillId="0" borderId="10" xfId="0" applyNumberFormat="1" applyFont="1" applyFill="1" applyBorder="1"/>
    <xf numFmtId="164" fontId="24" fillId="0" borderId="10" xfId="1" applyNumberFormat="1" applyFont="1" applyBorder="1"/>
    <xf numFmtId="0" fontId="24" fillId="34" borderId="11" xfId="0" applyFont="1" applyFill="1" applyBorder="1"/>
    <xf numFmtId="0" fontId="24" fillId="34" borderId="12" xfId="0" applyFont="1" applyFill="1" applyBorder="1"/>
    <xf numFmtId="0" fontId="24" fillId="34" borderId="13" xfId="0" applyFont="1" applyFill="1" applyBorder="1"/>
    <xf numFmtId="0" fontId="24" fillId="0" borderId="0" xfId="0" applyFont="1"/>
    <xf numFmtId="0" fontId="24" fillId="0" borderId="10" xfId="0" applyFont="1" applyFill="1" applyBorder="1"/>
    <xf numFmtId="164" fontId="23" fillId="0" borderId="10" xfId="0" applyNumberFormat="1" applyFont="1" applyBorder="1"/>
    <xf numFmtId="0" fontId="23" fillId="0" borderId="0" xfId="0" applyFont="1"/>
    <xf numFmtId="2" fontId="24" fillId="0" borderId="10" xfId="0" applyNumberFormat="1" applyFont="1" applyBorder="1" applyAlignment="1">
      <alignment horizontal="center"/>
    </xf>
    <xf numFmtId="2" fontId="26" fillId="0" borderId="10" xfId="0" applyNumberFormat="1" applyFont="1" applyBorder="1" applyAlignment="1">
      <alignment horizontal="center"/>
    </xf>
    <xf numFmtId="2" fontId="24" fillId="0" borderId="10" xfId="0" applyNumberFormat="1" applyFont="1" applyFill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3" fillId="33" borderId="10" xfId="0" applyFont="1" applyFill="1" applyBorder="1" applyAlignment="1">
      <alignment horizontal="center"/>
    </xf>
    <xf numFmtId="3" fontId="25" fillId="0" borderId="10" xfId="0" applyNumberFormat="1" applyFont="1" applyFill="1" applyBorder="1" applyAlignment="1">
      <alignment horizontal="right" vertical="center"/>
    </xf>
    <xf numFmtId="170" fontId="24" fillId="0" borderId="10" xfId="47" applyNumberFormat="1" applyFont="1" applyFill="1" applyBorder="1" applyAlignment="1">
      <alignment horizontal="center" vertical="center"/>
    </xf>
    <xf numFmtId="170" fontId="24" fillId="33" borderId="10" xfId="47" applyNumberFormat="1" applyFont="1" applyFill="1" applyBorder="1" applyAlignment="1">
      <alignment horizontal="center"/>
    </xf>
    <xf numFmtId="10" fontId="23" fillId="0" borderId="10" xfId="47" applyNumberFormat="1" applyFont="1" applyBorder="1"/>
    <xf numFmtId="170" fontId="24" fillId="0" borderId="10" xfId="0" applyNumberFormat="1" applyFont="1" applyFill="1" applyBorder="1" applyAlignment="1">
      <alignment horizontal="center"/>
    </xf>
    <xf numFmtId="0" fontId="24" fillId="34" borderId="10" xfId="0" applyFont="1" applyFill="1" applyBorder="1"/>
    <xf numFmtId="170" fontId="24" fillId="34" borderId="10" xfId="0" applyNumberFormat="1" applyFont="1" applyFill="1" applyBorder="1" applyAlignment="1">
      <alignment horizontal="center"/>
    </xf>
    <xf numFmtId="170" fontId="24" fillId="0" borderId="10" xfId="47" applyNumberFormat="1" applyFont="1" applyBorder="1"/>
    <xf numFmtId="0" fontId="23" fillId="0" borderId="10" xfId="0" applyFont="1" applyFill="1" applyBorder="1"/>
    <xf numFmtId="0" fontId="23" fillId="0" borderId="10" xfId="0" applyFont="1" applyBorder="1"/>
    <xf numFmtId="164" fontId="23" fillId="0" borderId="10" xfId="1" applyNumberFormat="1" applyFont="1" applyBorder="1" applyAlignment="1">
      <alignment horizontal="center" vertical="center"/>
    </xf>
    <xf numFmtId="1" fontId="23" fillId="0" borderId="10" xfId="0" applyNumberFormat="1" applyFont="1" applyBorder="1"/>
    <xf numFmtId="170" fontId="23" fillId="0" borderId="10" xfId="47" applyNumberFormat="1" applyFont="1" applyBorder="1"/>
    <xf numFmtId="10" fontId="24" fillId="0" borderId="10" xfId="0" applyNumberFormat="1" applyFont="1" applyBorder="1"/>
    <xf numFmtId="10" fontId="24" fillId="0" borderId="10" xfId="0" applyNumberFormat="1" applyFont="1" applyBorder="1" applyAlignment="1">
      <alignment horizontal="center"/>
    </xf>
    <xf numFmtId="1" fontId="24" fillId="0" borderId="10" xfId="47" applyNumberFormat="1" applyFont="1" applyBorder="1"/>
    <xf numFmtId="1" fontId="24" fillId="0" borderId="10" xfId="0" applyNumberFormat="1" applyFont="1" applyFill="1" applyBorder="1"/>
    <xf numFmtId="170" fontId="24" fillId="0" borderId="10" xfId="0" applyNumberFormat="1" applyFont="1" applyBorder="1"/>
    <xf numFmtId="170" fontId="24" fillId="0" borderId="10" xfId="0" applyNumberFormat="1" applyFont="1" applyFill="1" applyBorder="1"/>
    <xf numFmtId="2" fontId="23" fillId="0" borderId="10" xfId="0" applyNumberFormat="1" applyFont="1" applyBorder="1"/>
    <xf numFmtId="0" fontId="24" fillId="0" borderId="10" xfId="0" applyFont="1" applyFill="1" applyBorder="1" applyAlignment="1">
      <alignment horizontal="left"/>
    </xf>
    <xf numFmtId="164" fontId="24" fillId="0" borderId="10" xfId="0" applyNumberFormat="1" applyFont="1" applyBorder="1"/>
    <xf numFmtId="0" fontId="24" fillId="0" borderId="10" xfId="0" applyFont="1" applyBorder="1" applyAlignment="1">
      <alignment horizontal="left"/>
    </xf>
    <xf numFmtId="0" fontId="23" fillId="0" borderId="0" xfId="0" applyFont="1" applyFill="1"/>
    <xf numFmtId="0" fontId="23" fillId="0" borderId="14" xfId="0" applyFont="1" applyBorder="1" applyAlignment="1">
      <alignment horizontal="left"/>
    </xf>
    <xf numFmtId="9" fontId="24" fillId="0" borderId="10" xfId="0" applyNumberFormat="1" applyFont="1" applyBorder="1"/>
    <xf numFmtId="9" fontId="24" fillId="0" borderId="10" xfId="47" applyNumberFormat="1" applyFont="1" applyBorder="1"/>
    <xf numFmtId="0" fontId="24" fillId="0" borderId="0" xfId="0" applyFont="1" applyAlignment="1">
      <alignment horizontal="left"/>
    </xf>
    <xf numFmtId="0" fontId="23" fillId="34" borderId="10" xfId="0" applyFont="1" applyFill="1" applyBorder="1" applyAlignment="1">
      <alignment horizontal="left" vertical="center" wrapText="1"/>
    </xf>
    <xf numFmtId="3" fontId="25" fillId="0" borderId="10" xfId="0" applyNumberFormat="1" applyFont="1" applyFill="1" applyBorder="1" applyAlignment="1">
      <alignment horizontal="left" vertical="center"/>
    </xf>
    <xf numFmtId="3" fontId="25" fillId="0" borderId="10" xfId="0" applyNumberFormat="1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169" fontId="24" fillId="0" borderId="10" xfId="0" applyNumberFormat="1" applyFont="1" applyBorder="1" applyAlignment="1">
      <alignment horizontal="left"/>
    </xf>
    <xf numFmtId="1" fontId="24" fillId="0" borderId="10" xfId="0" applyNumberFormat="1" applyFont="1" applyBorder="1" applyAlignment="1">
      <alignment horizontal="left"/>
    </xf>
    <xf numFmtId="3" fontId="24" fillId="0" borderId="10" xfId="0" applyNumberFormat="1" applyFont="1" applyFill="1" applyBorder="1" applyAlignment="1">
      <alignment horizontal="left"/>
    </xf>
    <xf numFmtId="2" fontId="24" fillId="0" borderId="10" xfId="0" applyNumberFormat="1" applyFont="1" applyBorder="1" applyAlignment="1">
      <alignment horizontal="left"/>
    </xf>
    <xf numFmtId="164" fontId="24" fillId="0" borderId="10" xfId="1" applyNumberFormat="1" applyFont="1" applyBorder="1" applyAlignment="1">
      <alignment horizontal="left"/>
    </xf>
    <xf numFmtId="0" fontId="23" fillId="0" borderId="0" xfId="0" applyFont="1" applyAlignment="1">
      <alignment horizontal="left"/>
    </xf>
    <xf numFmtId="1" fontId="24" fillId="0" borderId="10" xfId="0" applyNumberFormat="1" applyFont="1" applyFill="1" applyBorder="1" applyAlignment="1">
      <alignment horizontal="left"/>
    </xf>
    <xf numFmtId="0" fontId="23" fillId="0" borderId="10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164" fontId="1" fillId="0" borderId="10" xfId="1" applyNumberFormat="1" applyFont="1" applyBorder="1"/>
    <xf numFmtId="164" fontId="1" fillId="0" borderId="10" xfId="0" applyNumberFormat="1" applyFont="1" applyBorder="1"/>
    <xf numFmtId="1" fontId="1" fillId="0" borderId="10" xfId="0" applyNumberFormat="1" applyFont="1" applyBorder="1"/>
    <xf numFmtId="1" fontId="1" fillId="0" borderId="10" xfId="0" applyNumberFormat="1" applyFont="1" applyFill="1" applyBorder="1"/>
    <xf numFmtId="2" fontId="1" fillId="0" borderId="10" xfId="0" applyNumberFormat="1" applyFont="1" applyBorder="1"/>
    <xf numFmtId="0" fontId="1" fillId="0" borderId="0" xfId="0" applyFont="1"/>
    <xf numFmtId="0" fontId="1" fillId="0" borderId="10" xfId="0" applyFont="1" applyBorder="1" applyAlignment="1">
      <alignment horizontal="center"/>
    </xf>
    <xf numFmtId="2" fontId="1" fillId="0" borderId="10" xfId="0" applyNumberFormat="1" applyFont="1" applyBorder="1" applyAlignment="1"/>
    <xf numFmtId="2" fontId="1" fillId="0" borderId="10" xfId="0" applyNumberFormat="1" applyFont="1" applyFill="1" applyBorder="1" applyAlignment="1"/>
    <xf numFmtId="1" fontId="1" fillId="0" borderId="10" xfId="0" applyNumberFormat="1" applyFont="1" applyBorder="1" applyAlignment="1"/>
    <xf numFmtId="1" fontId="1" fillId="0" borderId="10" xfId="0" applyNumberFormat="1" applyFont="1" applyFill="1" applyBorder="1" applyAlignment="1"/>
    <xf numFmtId="164" fontId="1" fillId="0" borderId="10" xfId="1" applyNumberFormat="1" applyFont="1" applyBorder="1" applyAlignment="1"/>
    <xf numFmtId="2" fontId="24" fillId="0" borderId="10" xfId="1" applyNumberFormat="1" applyFont="1" applyBorder="1"/>
    <xf numFmtId="2" fontId="24" fillId="0" borderId="10" xfId="0" applyNumberFormat="1" applyFont="1" applyFill="1" applyBorder="1"/>
    <xf numFmtId="2" fontId="1" fillId="0" borderId="10" xfId="0" applyNumberFormat="1" applyFont="1" applyFill="1" applyBorder="1"/>
    <xf numFmtId="43" fontId="24" fillId="0" borderId="10" xfId="1" applyNumberFormat="1" applyFont="1" applyBorder="1"/>
  </cellXfs>
  <cellStyles count="540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3"/>
    <cellStyle name="Explanatory Text" xfId="17" builtinId="53" customBuilti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/>
    <cellStyle name="Normal 2 2" xfId="46"/>
    <cellStyle name="Normal 3" xfId="45"/>
    <cellStyle name="Note" xfId="16" builtinId="10" customBuiltin="1"/>
    <cellStyle name="Output" xfId="11" builtinId="21" customBuiltin="1"/>
    <cellStyle name="Percent" xfId="47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'BR Charts'!$C$4</c:f>
              <c:strCache>
                <c:ptCount val="1"/>
                <c:pt idx="0">
                  <c:v>VMT per capita (annual)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0000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'BR Charts'!$D$3:$G$3</c:f>
              <c:strCache>
                <c:ptCount val="4"/>
                <c:pt idx="0">
                  <c:v>2010</c:v>
                </c:pt>
                <c:pt idx="1">
                  <c:v>2030 - Low Growth Case</c:v>
                </c:pt>
                <c:pt idx="2">
                  <c:v>2030 - Base Case</c:v>
                </c:pt>
                <c:pt idx="3">
                  <c:v>2030 - High Growth Case</c:v>
                </c:pt>
              </c:strCache>
            </c:strRef>
          </c:cat>
          <c:val>
            <c:numRef>
              <c:f>'BR Charts'!$D$4:$G$4</c:f>
              <c:numCache>
                <c:formatCode>_(* #,##0_);_(* \(#,##0\);_(* "-"??_);_(@_)</c:formatCode>
                <c:ptCount val="4"/>
                <c:pt idx="0">
                  <c:v>9318.890552566106</c:v>
                </c:pt>
                <c:pt idx="1">
                  <c:v>9711.68178935677</c:v>
                </c:pt>
                <c:pt idx="2">
                  <c:v>10152.93125702077</c:v>
                </c:pt>
                <c:pt idx="3">
                  <c:v>10986.97196147544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808652056"/>
        <c:axId val="1808655144"/>
      </c:barChart>
      <c:catAx>
        <c:axId val="180865205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1808655144"/>
        <c:crosses val="autoZero"/>
        <c:auto val="1"/>
        <c:lblAlgn val="ctr"/>
        <c:lblOffset val="100"/>
        <c:noMultiLvlLbl val="0"/>
      </c:catAx>
      <c:valAx>
        <c:axId val="1808655144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extTo"/>
        <c:crossAx val="1808652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'BR Charts'!$C$10</c:f>
              <c:strCache>
                <c:ptCount val="1"/>
                <c:pt idx="0">
                  <c:v>Crash Rate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0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B9CDE5"/>
              </a:solidFill>
            </c:spPr>
          </c:dPt>
          <c:dPt>
            <c:idx val="3"/>
            <c:invertIfNegative val="0"/>
            <c:bubble3D val="0"/>
            <c:spPr>
              <a:solidFill>
                <a:srgbClr val="17375E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'BR Charts'!$D$9:$G$9</c:f>
              <c:strCache>
                <c:ptCount val="4"/>
                <c:pt idx="0">
                  <c:v>2010</c:v>
                </c:pt>
                <c:pt idx="1">
                  <c:v>2030 - Low Growth Case</c:v>
                </c:pt>
                <c:pt idx="2">
                  <c:v>2030 - Base Case</c:v>
                </c:pt>
                <c:pt idx="3">
                  <c:v>2030 - High Growth Case</c:v>
                </c:pt>
              </c:strCache>
            </c:strRef>
          </c:cat>
          <c:val>
            <c:numRef>
              <c:f>'BR Charts'!$D$10:$G$10</c:f>
              <c:numCache>
                <c:formatCode>_(* #,##0_);_(* \(#,##0\);_(* "-"??_);_(@_)</c:formatCode>
                <c:ptCount val="4"/>
                <c:pt idx="0">
                  <c:v>2612.66</c:v>
                </c:pt>
                <c:pt idx="1">
                  <c:v>2703.08677526</c:v>
                </c:pt>
                <c:pt idx="2">
                  <c:v>2800.8498998</c:v>
                </c:pt>
                <c:pt idx="3">
                  <c:v>2989.0397996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146426360"/>
        <c:axId val="-2145682312"/>
      </c:barChart>
      <c:catAx>
        <c:axId val="-214642636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-2145682312"/>
        <c:crosses val="autoZero"/>
        <c:auto val="1"/>
        <c:lblAlgn val="ctr"/>
        <c:lblOffset val="100"/>
        <c:noMultiLvlLbl val="0"/>
      </c:catAx>
      <c:valAx>
        <c:axId val="-2145682312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-2146426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'BR Charts'!$C$16</c:f>
              <c:strCache>
                <c:ptCount val="1"/>
                <c:pt idx="0">
                  <c:v>Injury Rate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0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B9CDE5"/>
              </a:solidFill>
            </c:spPr>
          </c:dPt>
          <c:dPt>
            <c:idx val="3"/>
            <c:invertIfNegative val="0"/>
            <c:bubble3D val="0"/>
            <c:spPr>
              <a:solidFill>
                <a:srgbClr val="17375E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'BR Charts'!$D$15:$G$15</c:f>
              <c:strCache>
                <c:ptCount val="4"/>
                <c:pt idx="0">
                  <c:v>2010</c:v>
                </c:pt>
                <c:pt idx="1">
                  <c:v>2030 - Low Growth Case</c:v>
                </c:pt>
                <c:pt idx="2">
                  <c:v>2030 - Base Case</c:v>
                </c:pt>
                <c:pt idx="3">
                  <c:v>2030 - High Growth Case</c:v>
                </c:pt>
              </c:strCache>
            </c:strRef>
          </c:cat>
          <c:val>
            <c:numRef>
              <c:f>'BR Charts'!$D$16:$G$16</c:f>
              <c:numCache>
                <c:formatCode>0</c:formatCode>
                <c:ptCount val="4"/>
                <c:pt idx="0">
                  <c:v>667.85</c:v>
                </c:pt>
                <c:pt idx="1">
                  <c:v>686.4289191500001</c:v>
                </c:pt>
                <c:pt idx="2">
                  <c:v>707.2998995</c:v>
                </c:pt>
                <c:pt idx="3">
                  <c:v>746.749799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805239144"/>
        <c:axId val="1804937640"/>
      </c:barChart>
      <c:catAx>
        <c:axId val="180523914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1804937640"/>
        <c:crosses val="autoZero"/>
        <c:auto val="1"/>
        <c:lblAlgn val="ctr"/>
        <c:lblOffset val="100"/>
        <c:noMultiLvlLbl val="0"/>
      </c:catAx>
      <c:valAx>
        <c:axId val="1804937640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1805239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'BR Charts'!$C$21</c:f>
              <c:strCache>
                <c:ptCount val="1"/>
                <c:pt idx="0">
                  <c:v>Fatality Rate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1"/>
            <c:invertIfNegative val="0"/>
            <c:bubble3D val="0"/>
            <c:spPr>
              <a:solidFill>
                <a:srgbClr val="B9CDE5"/>
              </a:solidFill>
            </c:spPr>
          </c:dPt>
          <c:dPt>
            <c:idx val="3"/>
            <c:invertIfNegative val="0"/>
            <c:bubble3D val="0"/>
            <c:spPr>
              <a:solidFill>
                <a:srgbClr val="17375E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'BR Charts'!$D$20:$G$20</c:f>
              <c:strCache>
                <c:ptCount val="4"/>
                <c:pt idx="0">
                  <c:v>2010</c:v>
                </c:pt>
                <c:pt idx="1">
                  <c:v>2030 - Low Growth Case</c:v>
                </c:pt>
                <c:pt idx="2">
                  <c:v>2030 - Base Case</c:v>
                </c:pt>
                <c:pt idx="3">
                  <c:v>2030 - High Growth Case</c:v>
                </c:pt>
              </c:strCache>
            </c:strRef>
          </c:cat>
          <c:val>
            <c:numRef>
              <c:f>'BR Charts'!$D$21:$G$21</c:f>
              <c:numCache>
                <c:formatCode>0.00</c:formatCode>
                <c:ptCount val="4"/>
                <c:pt idx="0">
                  <c:v>5.89</c:v>
                </c:pt>
                <c:pt idx="1">
                  <c:v>5.957520015000001</c:v>
                </c:pt>
                <c:pt idx="2">
                  <c:v>6.05229895</c:v>
                </c:pt>
                <c:pt idx="3">
                  <c:v>6.214597900000001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791619352"/>
        <c:axId val="1791348952"/>
      </c:barChart>
      <c:catAx>
        <c:axId val="179161935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1791348952"/>
        <c:crosses val="autoZero"/>
        <c:auto val="1"/>
        <c:lblAlgn val="ctr"/>
        <c:lblOffset val="100"/>
        <c:noMultiLvlLbl val="0"/>
      </c:catAx>
      <c:valAx>
        <c:axId val="179134895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1791619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'NO Charts'!$C$4</c:f>
              <c:strCache>
                <c:ptCount val="1"/>
                <c:pt idx="0">
                  <c:v>VMT per capita (annual)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0000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cat>
            <c:strRef>
              <c:f>'NO Charts'!$D$3:$G$3</c:f>
              <c:strCache>
                <c:ptCount val="4"/>
                <c:pt idx="0">
                  <c:v>2010</c:v>
                </c:pt>
                <c:pt idx="1">
                  <c:v>2030 - Low Growth Case</c:v>
                </c:pt>
                <c:pt idx="2">
                  <c:v>2030 - Base Case</c:v>
                </c:pt>
                <c:pt idx="3">
                  <c:v>2030 - High Growth Case</c:v>
                </c:pt>
              </c:strCache>
            </c:strRef>
          </c:cat>
          <c:val>
            <c:numRef>
              <c:f>'NO Charts'!$D$4:$G$4</c:f>
              <c:numCache>
                <c:formatCode>_(* #,##0_);_(* \(#,##0\);_(* "-"??_);_(@_)</c:formatCode>
                <c:ptCount val="4"/>
                <c:pt idx="0">
                  <c:v>5984.444187920918</c:v>
                </c:pt>
                <c:pt idx="1">
                  <c:v>6297.131396739787</c:v>
                </c:pt>
                <c:pt idx="2">
                  <c:v>6609.818605558652</c:v>
                </c:pt>
                <c:pt idx="3">
                  <c:v>7235.193023196387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809715464"/>
        <c:axId val="-2142206952"/>
      </c:barChart>
      <c:catAx>
        <c:axId val="180971546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-2142206952"/>
        <c:crosses val="autoZero"/>
        <c:auto val="1"/>
        <c:lblAlgn val="ctr"/>
        <c:lblOffset val="100"/>
        <c:noMultiLvlLbl val="0"/>
      </c:catAx>
      <c:valAx>
        <c:axId val="-2142206952"/>
        <c:scaling>
          <c:orientation val="minMax"/>
          <c:max val="11500.0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extTo"/>
        <c:crossAx val="1809715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'NO Charts'!$C$10</c:f>
              <c:strCache>
                <c:ptCount val="1"/>
                <c:pt idx="0">
                  <c:v>Crash Rate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0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B9CDE5"/>
              </a:solidFill>
            </c:spPr>
          </c:dPt>
          <c:dPt>
            <c:idx val="3"/>
            <c:invertIfNegative val="0"/>
            <c:bubble3D val="0"/>
            <c:spPr>
              <a:solidFill>
                <a:srgbClr val="17375E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'NO Charts'!$D$9:$G$9</c:f>
              <c:strCache>
                <c:ptCount val="4"/>
                <c:pt idx="0">
                  <c:v>2010</c:v>
                </c:pt>
                <c:pt idx="1">
                  <c:v>2030 - Low Growth Case</c:v>
                </c:pt>
                <c:pt idx="2">
                  <c:v>2030 - Base Case</c:v>
                </c:pt>
                <c:pt idx="3">
                  <c:v>2030 - High Growth Case</c:v>
                </c:pt>
              </c:strCache>
            </c:strRef>
          </c:cat>
          <c:val>
            <c:numRef>
              <c:f>'NO Charts'!$D$10:$G$10</c:f>
              <c:numCache>
                <c:formatCode>_(* #,##0_);_(* \(#,##0\);_(* "-"??_);_(@_)</c:formatCode>
                <c:ptCount val="4"/>
                <c:pt idx="0">
                  <c:v>2047.165444086234</c:v>
                </c:pt>
                <c:pt idx="1">
                  <c:v>2134.712474302582</c:v>
                </c:pt>
                <c:pt idx="2">
                  <c:v>2222.25950451893</c:v>
                </c:pt>
                <c:pt idx="3">
                  <c:v>2397.353564951625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141813128"/>
        <c:axId val="-2142154568"/>
      </c:barChart>
      <c:catAx>
        <c:axId val="-214181312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-2142154568"/>
        <c:crosses val="autoZero"/>
        <c:auto val="1"/>
        <c:lblAlgn val="ctr"/>
        <c:lblOffset val="100"/>
        <c:noMultiLvlLbl val="0"/>
      </c:catAx>
      <c:valAx>
        <c:axId val="-2142154568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-2141813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'NO Charts'!$C$16</c:f>
              <c:strCache>
                <c:ptCount val="1"/>
                <c:pt idx="0">
                  <c:v>Injury Rate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0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B9CDE5"/>
              </a:solidFill>
            </c:spPr>
          </c:dPt>
          <c:dPt>
            <c:idx val="3"/>
            <c:invertIfNegative val="0"/>
            <c:bubble3D val="0"/>
            <c:spPr>
              <a:solidFill>
                <a:srgbClr val="17375E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'NO Charts'!$D$15:$G$15</c:f>
              <c:strCache>
                <c:ptCount val="4"/>
                <c:pt idx="0">
                  <c:v>2010</c:v>
                </c:pt>
                <c:pt idx="1">
                  <c:v>2030 - Low Growth Case</c:v>
                </c:pt>
                <c:pt idx="2">
                  <c:v>2030 - Base Case</c:v>
                </c:pt>
                <c:pt idx="3">
                  <c:v>2030 - High Growth Case</c:v>
                </c:pt>
              </c:strCache>
            </c:strRef>
          </c:cat>
          <c:val>
            <c:numRef>
              <c:f>'NO Charts'!$D$16:$G$16</c:f>
              <c:numCache>
                <c:formatCode>0</c:formatCode>
                <c:ptCount val="4"/>
                <c:pt idx="0">
                  <c:v>579.405230243891</c:v>
                </c:pt>
                <c:pt idx="1">
                  <c:v>599.3860196088517</c:v>
                </c:pt>
                <c:pt idx="2">
                  <c:v>619.3668089738122</c:v>
                </c:pt>
                <c:pt idx="3">
                  <c:v>659.3283877037333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142135288"/>
        <c:axId val="-2142126712"/>
      </c:barChart>
      <c:catAx>
        <c:axId val="-214213528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-2142126712"/>
        <c:crosses val="autoZero"/>
        <c:auto val="1"/>
        <c:lblAlgn val="ctr"/>
        <c:lblOffset val="100"/>
        <c:noMultiLvlLbl val="0"/>
      </c:catAx>
      <c:valAx>
        <c:axId val="-2142126712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-2142135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'NO Charts'!$C$21</c:f>
              <c:strCache>
                <c:ptCount val="1"/>
                <c:pt idx="0">
                  <c:v>Fatality Rate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1"/>
            <c:invertIfNegative val="0"/>
            <c:bubble3D val="0"/>
            <c:spPr>
              <a:solidFill>
                <a:srgbClr val="B9CDE5"/>
              </a:solidFill>
            </c:spPr>
          </c:dPt>
          <c:dPt>
            <c:idx val="3"/>
            <c:invertIfNegative val="0"/>
            <c:bubble3D val="0"/>
            <c:spPr>
              <a:solidFill>
                <a:srgbClr val="17375E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'NO Charts'!$D$20:$G$20</c:f>
              <c:strCache>
                <c:ptCount val="4"/>
                <c:pt idx="0">
                  <c:v>2010</c:v>
                </c:pt>
                <c:pt idx="1">
                  <c:v>2030 - Low Growth Case</c:v>
                </c:pt>
                <c:pt idx="2">
                  <c:v>2030 - Base Case</c:v>
                </c:pt>
                <c:pt idx="3">
                  <c:v>2030 - High Growth Case</c:v>
                </c:pt>
              </c:strCache>
            </c:strRef>
          </c:cat>
          <c:val>
            <c:numRef>
              <c:f>'NO Charts'!$D$21:$G$21</c:f>
              <c:numCache>
                <c:formatCode>0.00</c:formatCode>
                <c:ptCount val="4"/>
                <c:pt idx="0">
                  <c:v>2.82070129271081</c:v>
                </c:pt>
                <c:pt idx="1">
                  <c:v>2.866121635276686</c:v>
                </c:pt>
                <c:pt idx="2">
                  <c:v>2.911541977842562</c:v>
                </c:pt>
                <c:pt idx="3">
                  <c:v>3.002382662974313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142108024"/>
        <c:axId val="-2142111576"/>
      </c:barChart>
      <c:catAx>
        <c:axId val="-214210802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-2142111576"/>
        <c:crosses val="autoZero"/>
        <c:auto val="1"/>
        <c:lblAlgn val="ctr"/>
        <c:lblOffset val="100"/>
        <c:noMultiLvlLbl val="0"/>
      </c:catAx>
      <c:valAx>
        <c:axId val="-214211157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-2142108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4" Type="http://schemas.openxmlformats.org/officeDocument/2006/relationships/chart" Target="../charts/chart8.xml"/><Relationship Id="rId1" Type="http://schemas.openxmlformats.org/officeDocument/2006/relationships/chart" Target="../charts/chart5.xml"/><Relationship Id="rId2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596900</xdr:colOff>
      <xdr:row>1</xdr:row>
      <xdr:rowOff>57150</xdr:rowOff>
    </xdr:from>
    <xdr:to>
      <xdr:col>17</xdr:col>
      <xdr:colOff>406400</xdr:colOff>
      <xdr:row>22</xdr:row>
      <xdr:rowOff>165100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609600</xdr:colOff>
      <xdr:row>24</xdr:row>
      <xdr:rowOff>31750</xdr:rowOff>
    </xdr:from>
    <xdr:to>
      <xdr:col>17</xdr:col>
      <xdr:colOff>444500</xdr:colOff>
      <xdr:row>44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647700</xdr:colOff>
      <xdr:row>46</xdr:row>
      <xdr:rowOff>69850</xdr:rowOff>
    </xdr:from>
    <xdr:to>
      <xdr:col>17</xdr:col>
      <xdr:colOff>444500</xdr:colOff>
      <xdr:row>66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685800</xdr:colOff>
      <xdr:row>67</xdr:row>
      <xdr:rowOff>133350</xdr:rowOff>
    </xdr:from>
    <xdr:to>
      <xdr:col>17</xdr:col>
      <xdr:colOff>469900</xdr:colOff>
      <xdr:row>86</xdr:row>
      <xdr:rowOff>127000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596900</xdr:colOff>
      <xdr:row>1</xdr:row>
      <xdr:rowOff>57150</xdr:rowOff>
    </xdr:from>
    <xdr:to>
      <xdr:col>17</xdr:col>
      <xdr:colOff>406400</xdr:colOff>
      <xdr:row>22</xdr:row>
      <xdr:rowOff>165100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609600</xdr:colOff>
      <xdr:row>24</xdr:row>
      <xdr:rowOff>31750</xdr:rowOff>
    </xdr:from>
    <xdr:to>
      <xdr:col>17</xdr:col>
      <xdr:colOff>444500</xdr:colOff>
      <xdr:row>44</xdr:row>
      <xdr:rowOff>38100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647700</xdr:colOff>
      <xdr:row>46</xdr:row>
      <xdr:rowOff>69850</xdr:rowOff>
    </xdr:from>
    <xdr:to>
      <xdr:col>17</xdr:col>
      <xdr:colOff>444500</xdr:colOff>
      <xdr:row>66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685800</xdr:colOff>
      <xdr:row>67</xdr:row>
      <xdr:rowOff>133350</xdr:rowOff>
    </xdr:from>
    <xdr:to>
      <xdr:col>17</xdr:col>
      <xdr:colOff>469900</xdr:colOff>
      <xdr:row>86</xdr:row>
      <xdr:rowOff>127000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5"/>
  <sheetViews>
    <sheetView workbookViewId="0">
      <selection activeCell="C6" sqref="C6:C15"/>
    </sheetView>
  </sheetViews>
  <sheetFormatPr baseColWidth="10" defaultColWidth="10.83203125" defaultRowHeight="15" x14ac:dyDescent="0"/>
  <cols>
    <col min="1" max="1" width="2.83203125" style="17" customWidth="1"/>
    <col min="2" max="2" width="47.6640625" style="17" customWidth="1"/>
    <col min="3" max="3" width="43.1640625" style="17" bestFit="1" customWidth="1"/>
    <col min="4" max="4" width="21.1640625" style="17" customWidth="1"/>
    <col min="5" max="5" width="18.33203125" style="17" customWidth="1"/>
    <col min="6" max="6" width="16.83203125" style="17" customWidth="1"/>
    <col min="7" max="7" width="31.5" style="17" customWidth="1"/>
    <col min="8" max="8" width="20.1640625" style="17" customWidth="1"/>
    <col min="9" max="16384" width="10.83203125" style="17"/>
  </cols>
  <sheetData>
    <row r="1" spans="2:8">
      <c r="B1" s="20" t="s">
        <v>5</v>
      </c>
    </row>
    <row r="2" spans="2:8">
      <c r="B2" s="20"/>
      <c r="C2" s="27" t="s">
        <v>36</v>
      </c>
    </row>
    <row r="3" spans="2:8">
      <c r="B3" s="20" t="s">
        <v>12</v>
      </c>
    </row>
    <row r="4" spans="2:8">
      <c r="B4" s="20" t="s">
        <v>13</v>
      </c>
    </row>
    <row r="5" spans="2:8">
      <c r="B5" s="20"/>
      <c r="C5" s="26" t="s">
        <v>14</v>
      </c>
      <c r="E5" s="20" t="s">
        <v>62</v>
      </c>
      <c r="F5" s="20"/>
      <c r="G5" s="20"/>
      <c r="H5" s="20"/>
    </row>
    <row r="6" spans="2:8">
      <c r="B6" s="3" t="s">
        <v>17</v>
      </c>
      <c r="C6" s="30">
        <v>0.11</v>
      </c>
      <c r="E6" s="48" t="s">
        <v>37</v>
      </c>
      <c r="F6" s="48"/>
      <c r="G6" s="48"/>
      <c r="H6" s="49">
        <f>H28</f>
        <v>9711.6817893567695</v>
      </c>
    </row>
    <row r="7" spans="2:8">
      <c r="B7" s="3" t="s">
        <v>23</v>
      </c>
      <c r="C7" s="30">
        <v>2.5000000000000001E-2</v>
      </c>
      <c r="E7" s="50" t="s">
        <v>11</v>
      </c>
      <c r="F7" s="50"/>
      <c r="G7" s="50"/>
      <c r="H7" s="53">
        <f>H29</f>
        <v>4.215000000000016E-2</v>
      </c>
    </row>
    <row r="8" spans="2:8">
      <c r="B8" s="3" t="s">
        <v>22</v>
      </c>
      <c r="C8" s="30">
        <v>0.04</v>
      </c>
      <c r="E8" s="50" t="s">
        <v>38</v>
      </c>
      <c r="F8" s="50"/>
      <c r="G8" s="50"/>
      <c r="H8" s="13">
        <f>H39</f>
        <v>2703.0867752600002</v>
      </c>
    </row>
    <row r="9" spans="2:8">
      <c r="B9" s="3" t="s">
        <v>21</v>
      </c>
      <c r="C9" s="30">
        <v>1.4999999999999999E-2</v>
      </c>
      <c r="E9" s="3" t="s">
        <v>39</v>
      </c>
      <c r="F9" s="3"/>
      <c r="G9" s="3"/>
      <c r="H9" s="53">
        <f>H40</f>
        <v>3.4611000000000135E-2</v>
      </c>
    </row>
    <row r="10" spans="2:8">
      <c r="B10" s="3" t="s">
        <v>20</v>
      </c>
      <c r="C10" s="30">
        <v>2E-3</v>
      </c>
      <c r="E10" s="3" t="s">
        <v>54</v>
      </c>
      <c r="F10" s="3"/>
      <c r="G10" s="3"/>
      <c r="H10" s="11">
        <f>H45</f>
        <v>686.42891915000007</v>
      </c>
    </row>
    <row r="11" spans="2:8">
      <c r="B11" s="3" t="s">
        <v>19</v>
      </c>
      <c r="C11" s="30">
        <v>0.11</v>
      </c>
      <c r="E11" s="3" t="s">
        <v>55</v>
      </c>
      <c r="F11" s="3"/>
      <c r="G11" s="3"/>
      <c r="H11" s="54">
        <f>H46</f>
        <v>2.7819000000000069E-2</v>
      </c>
    </row>
    <row r="12" spans="2:8">
      <c r="B12" s="3" t="s">
        <v>18</v>
      </c>
      <c r="C12" s="30">
        <v>0.05</v>
      </c>
      <c r="E12" s="3" t="s">
        <v>61</v>
      </c>
      <c r="F12" s="3"/>
      <c r="G12" s="3"/>
      <c r="H12" s="4">
        <f>H54</f>
        <v>5.9575200150000009</v>
      </c>
    </row>
    <row r="13" spans="2:8">
      <c r="B13" s="3" t="s">
        <v>30</v>
      </c>
      <c r="C13" s="30">
        <v>0.11</v>
      </c>
      <c r="E13" s="3" t="s">
        <v>40</v>
      </c>
      <c r="F13" s="3"/>
      <c r="G13" s="3"/>
      <c r="H13" s="53">
        <f>H55</f>
        <v>1.1463500000000215E-2</v>
      </c>
    </row>
    <row r="14" spans="2:8">
      <c r="B14" s="3" t="s">
        <v>43</v>
      </c>
      <c r="C14" s="30">
        <v>1.4999999999999999E-2</v>
      </c>
      <c r="E14" s="20"/>
      <c r="F14" s="20"/>
      <c r="G14" s="20"/>
      <c r="H14" s="20"/>
    </row>
    <row r="15" spans="2:8">
      <c r="B15" s="3" t="s">
        <v>31</v>
      </c>
      <c r="C15" s="30">
        <v>1.4999999999999999E-2</v>
      </c>
      <c r="E15" s="20"/>
      <c r="F15" s="20"/>
      <c r="G15" s="20"/>
      <c r="H15" s="20"/>
    </row>
    <row r="16" spans="2:8">
      <c r="E16" s="20"/>
      <c r="F16" s="20"/>
      <c r="G16" s="20"/>
      <c r="H16" s="20"/>
    </row>
    <row r="18" spans="2:8">
      <c r="B18" s="52" t="s">
        <v>32</v>
      </c>
      <c r="C18" s="52"/>
      <c r="D18" s="52"/>
      <c r="E18" s="52"/>
      <c r="F18" s="52"/>
      <c r="G18" s="52"/>
      <c r="H18" s="52"/>
    </row>
    <row r="19" spans="2:8" s="25" customFormat="1" ht="60">
      <c r="B19" s="2" t="s">
        <v>0</v>
      </c>
      <c r="C19" s="2" t="s">
        <v>10</v>
      </c>
      <c r="D19" s="2" t="s">
        <v>8</v>
      </c>
      <c r="E19" s="2" t="s">
        <v>6</v>
      </c>
      <c r="F19" s="2" t="s">
        <v>7</v>
      </c>
      <c r="G19" s="2" t="s">
        <v>9</v>
      </c>
      <c r="H19" s="2" t="s">
        <v>64</v>
      </c>
    </row>
    <row r="20" spans="2:8">
      <c r="B20" s="3" t="s">
        <v>3</v>
      </c>
      <c r="C20" s="3" t="s">
        <v>44</v>
      </c>
      <c r="D20" s="28">
        <v>601.83199999999999</v>
      </c>
      <c r="E20" s="21">
        <v>0.75</v>
      </c>
      <c r="F20" s="29">
        <f t="shared" ref="F20:F26" si="0">C6</f>
        <v>0.11</v>
      </c>
      <c r="G20" s="5">
        <f>D20*(1+F20)</f>
        <v>668.03352000000007</v>
      </c>
      <c r="H20" s="5">
        <f t="shared" ref="H20:H26" si="1">$D$27*(E20*F20)</f>
        <v>768.80847058670383</v>
      </c>
    </row>
    <row r="21" spans="2:8">
      <c r="B21" s="3" t="s">
        <v>24</v>
      </c>
      <c r="C21" s="3" t="s">
        <v>4</v>
      </c>
      <c r="D21" s="6">
        <v>26446</v>
      </c>
      <c r="E21" s="22">
        <v>0.3</v>
      </c>
      <c r="F21" s="29">
        <f t="shared" si="0"/>
        <v>2.5000000000000001E-2</v>
      </c>
      <c r="G21" s="5">
        <f t="shared" ref="G21:G26" si="2">D21*(1+F21)</f>
        <v>27107.149999999998</v>
      </c>
      <c r="H21" s="5">
        <f t="shared" si="1"/>
        <v>69.891679144245799</v>
      </c>
    </row>
    <row r="22" spans="2:8">
      <c r="B22" s="3" t="s">
        <v>25</v>
      </c>
      <c r="C22" s="3" t="s">
        <v>15</v>
      </c>
      <c r="D22" s="7">
        <v>2.81</v>
      </c>
      <c r="E22" s="21">
        <v>-0.2</v>
      </c>
      <c r="F22" s="29">
        <f t="shared" si="0"/>
        <v>0.04</v>
      </c>
      <c r="G22" s="8">
        <f t="shared" si="2"/>
        <v>2.9224000000000001</v>
      </c>
      <c r="H22" s="5">
        <f t="shared" si="1"/>
        <v>-74.551124420528851</v>
      </c>
    </row>
    <row r="23" spans="2:8">
      <c r="B23" s="3" t="s">
        <v>26</v>
      </c>
      <c r="C23" s="3" t="s">
        <v>45</v>
      </c>
      <c r="D23" s="9">
        <v>10.109219278186936</v>
      </c>
      <c r="E23" s="21">
        <v>0.15</v>
      </c>
      <c r="F23" s="29">
        <f t="shared" si="0"/>
        <v>1.4999999999999999E-2</v>
      </c>
      <c r="G23" s="10">
        <f t="shared" si="2"/>
        <v>10.260857567359739</v>
      </c>
      <c r="H23" s="5">
        <f t="shared" si="1"/>
        <v>20.967503743273738</v>
      </c>
    </row>
    <row r="24" spans="2:8">
      <c r="B24" s="3" t="s">
        <v>27</v>
      </c>
      <c r="C24" s="3" t="s">
        <v>46</v>
      </c>
      <c r="D24" s="11">
        <v>427.97063480445354</v>
      </c>
      <c r="E24" s="21">
        <v>0.2</v>
      </c>
      <c r="F24" s="29">
        <f t="shared" si="0"/>
        <v>2E-3</v>
      </c>
      <c r="G24" s="5">
        <f t="shared" si="2"/>
        <v>428.82657607406247</v>
      </c>
      <c r="H24" s="5">
        <f t="shared" si="1"/>
        <v>3.7275562210264428</v>
      </c>
    </row>
    <row r="25" spans="2:8">
      <c r="B25" s="3" t="s">
        <v>28</v>
      </c>
      <c r="C25" s="3" t="s">
        <v>47</v>
      </c>
      <c r="D25" s="12">
        <v>1620.28</v>
      </c>
      <c r="E25" s="23">
        <v>-0.25</v>
      </c>
      <c r="F25" s="29">
        <f t="shared" si="0"/>
        <v>0.11</v>
      </c>
      <c r="G25" s="5">
        <f t="shared" si="2"/>
        <v>1798.5108</v>
      </c>
      <c r="H25" s="5">
        <f t="shared" si="1"/>
        <v>-256.26949019556793</v>
      </c>
    </row>
    <row r="26" spans="2:8">
      <c r="B26" s="3" t="s">
        <v>29</v>
      </c>
      <c r="C26" s="3" t="s">
        <v>16</v>
      </c>
      <c r="D26" s="4">
        <v>26.539663710292121</v>
      </c>
      <c r="E26" s="24">
        <v>-0.3</v>
      </c>
      <c r="F26" s="29">
        <f t="shared" si="0"/>
        <v>0.05</v>
      </c>
      <c r="G26" s="8">
        <f t="shared" si="2"/>
        <v>27.866646895806728</v>
      </c>
      <c r="H26" s="5">
        <f t="shared" si="1"/>
        <v>-139.7833582884916</v>
      </c>
    </row>
    <row r="27" spans="2:8">
      <c r="B27" s="3" t="s">
        <v>2</v>
      </c>
      <c r="C27" s="3" t="s">
        <v>48</v>
      </c>
      <c r="D27" s="13">
        <f>25.5312069933318*365</f>
        <v>9318.8905525661066</v>
      </c>
      <c r="E27" s="14"/>
      <c r="F27" s="15"/>
      <c r="G27" s="15"/>
      <c r="H27" s="16"/>
    </row>
    <row r="28" spans="2:8">
      <c r="E28" s="36" t="s">
        <v>37</v>
      </c>
      <c r="F28" s="37"/>
      <c r="G28" s="38"/>
      <c r="H28" s="19">
        <f>D27+H20+H21+H22+H23+H24+H25+H26</f>
        <v>9711.6817893567695</v>
      </c>
    </row>
    <row r="29" spans="2:8">
      <c r="E29" s="37" t="s">
        <v>11</v>
      </c>
      <c r="F29" s="37"/>
      <c r="G29" s="37"/>
      <c r="H29" s="31">
        <f>(H28-D27)/D27</f>
        <v>4.215000000000016E-2</v>
      </c>
    </row>
    <row r="31" spans="2:8">
      <c r="D31" s="20"/>
    </row>
    <row r="33" spans="2:17">
      <c r="B33" s="52" t="s">
        <v>33</v>
      </c>
      <c r="C33" s="52"/>
      <c r="D33" s="52"/>
      <c r="E33" s="52"/>
      <c r="F33" s="52"/>
      <c r="G33" s="52"/>
      <c r="H33" s="52"/>
    </row>
    <row r="34" spans="2:17" ht="60">
      <c r="B34" s="2" t="s">
        <v>0</v>
      </c>
      <c r="C34" s="2" t="s">
        <v>10</v>
      </c>
      <c r="D34" s="2" t="s">
        <v>8</v>
      </c>
      <c r="E34" s="2" t="s">
        <v>6</v>
      </c>
      <c r="F34" s="2" t="s">
        <v>7</v>
      </c>
      <c r="G34" s="2" t="s">
        <v>9</v>
      </c>
      <c r="H34" s="2" t="s">
        <v>65</v>
      </c>
    </row>
    <row r="35" spans="2:17">
      <c r="B35" s="3" t="s">
        <v>2</v>
      </c>
      <c r="C35" s="3" t="s">
        <v>48</v>
      </c>
      <c r="D35" s="11">
        <f>H28</f>
        <v>9711.6817893567695</v>
      </c>
      <c r="E35" s="3">
        <v>0.54</v>
      </c>
      <c r="F35" s="32">
        <f>H29</f>
        <v>4.215000000000016E-2</v>
      </c>
      <c r="G35" s="11">
        <f>D35*(1+F35)</f>
        <v>10121.029176778158</v>
      </c>
      <c r="H35" s="11">
        <f>($D$38)*E35*F35</f>
        <v>59.466754260000222</v>
      </c>
    </row>
    <row r="36" spans="2:17">
      <c r="B36" s="3" t="s">
        <v>41</v>
      </c>
      <c r="C36" s="3" t="s">
        <v>49</v>
      </c>
      <c r="D36" s="11">
        <v>335.3</v>
      </c>
      <c r="E36" s="3">
        <v>0.18</v>
      </c>
      <c r="F36" s="32">
        <f>C13</f>
        <v>0.11</v>
      </c>
      <c r="G36" s="11">
        <f t="shared" ref="G36:G37" si="3">D36*(1+F36)</f>
        <v>372.18300000000005</v>
      </c>
      <c r="H36" s="11">
        <f t="shared" ref="H36:H37" si="4">($D$38)*E36*F36</f>
        <v>51.730667999999994</v>
      </c>
    </row>
    <row r="37" spans="2:17">
      <c r="B37" s="3" t="s">
        <v>42</v>
      </c>
      <c r="C37" s="3" t="s">
        <v>50</v>
      </c>
      <c r="D37" s="9">
        <v>6.45</v>
      </c>
      <c r="E37" s="3">
        <v>-0.53</v>
      </c>
      <c r="F37" s="32">
        <f>C14</f>
        <v>1.4999999999999999E-2</v>
      </c>
      <c r="G37" s="9">
        <f t="shared" si="3"/>
        <v>6.5467499999999994</v>
      </c>
      <c r="H37" s="11">
        <f t="shared" si="4"/>
        <v>-20.770647</v>
      </c>
      <c r="J37" s="51"/>
      <c r="K37" s="51"/>
      <c r="L37" s="51"/>
      <c r="M37" s="51"/>
      <c r="N37" s="51"/>
      <c r="O37" s="51"/>
      <c r="P37" s="51"/>
      <c r="Q37" s="51"/>
    </row>
    <row r="38" spans="2:17">
      <c r="B38" s="3" t="s">
        <v>53</v>
      </c>
      <c r="C38" s="3" t="s">
        <v>52</v>
      </c>
      <c r="D38" s="11">
        <v>2612.66</v>
      </c>
      <c r="E38" s="33"/>
      <c r="F38" s="34"/>
      <c r="G38" s="33"/>
      <c r="H38" s="33"/>
    </row>
    <row r="39" spans="2:17">
      <c r="E39" s="37" t="s">
        <v>38</v>
      </c>
      <c r="F39" s="37"/>
      <c r="G39" s="37"/>
      <c r="H39" s="39">
        <f>D38+H35+H36+H37</f>
        <v>2703.0867752600002</v>
      </c>
    </row>
    <row r="40" spans="2:17">
      <c r="E40" s="37" t="s">
        <v>39</v>
      </c>
      <c r="F40" s="37"/>
      <c r="G40" s="37"/>
      <c r="H40" s="40">
        <f>(H39-D38)/D38</f>
        <v>3.4611000000000135E-2</v>
      </c>
    </row>
    <row r="41" spans="2:17">
      <c r="B41" s="20" t="s">
        <v>34</v>
      </c>
    </row>
    <row r="42" spans="2:17" ht="60">
      <c r="B42" s="2" t="s">
        <v>0</v>
      </c>
      <c r="C42" s="2" t="s">
        <v>10</v>
      </c>
      <c r="D42" s="2" t="s">
        <v>8</v>
      </c>
      <c r="E42" s="2" t="s">
        <v>6</v>
      </c>
      <c r="F42" s="2" t="s">
        <v>7</v>
      </c>
      <c r="G42" s="2" t="s">
        <v>9</v>
      </c>
      <c r="H42" s="2" t="s">
        <v>66</v>
      </c>
    </row>
    <row r="43" spans="2:17">
      <c r="B43" s="3" t="s">
        <v>2</v>
      </c>
      <c r="C43" s="3" t="s">
        <v>48</v>
      </c>
      <c r="D43" s="11">
        <f>H28</f>
        <v>9711.6817893567695</v>
      </c>
      <c r="E43" s="3">
        <v>0.66</v>
      </c>
      <c r="F43" s="42">
        <f>H29</f>
        <v>4.215000000000016E-2</v>
      </c>
      <c r="G43" s="43">
        <f>D43*(1+F43)</f>
        <v>10121.029176778158</v>
      </c>
      <c r="H43" s="11">
        <f>D44*(E43*F43)</f>
        <v>18.578919150000072</v>
      </c>
    </row>
    <row r="44" spans="2:17">
      <c r="B44" s="18" t="s">
        <v>56</v>
      </c>
      <c r="C44" s="3" t="s">
        <v>51</v>
      </c>
      <c r="D44" s="44">
        <v>667.85</v>
      </c>
      <c r="E44" s="33"/>
      <c r="F44" s="33"/>
      <c r="G44" s="33"/>
      <c r="H44" s="33"/>
    </row>
    <row r="45" spans="2:17">
      <c r="E45" s="37" t="s">
        <v>54</v>
      </c>
      <c r="F45" s="37"/>
      <c r="G45" s="37"/>
      <c r="H45" s="39">
        <f>D44+H43</f>
        <v>686.42891915000007</v>
      </c>
    </row>
    <row r="46" spans="2:17">
      <c r="E46" s="37" t="s">
        <v>55</v>
      </c>
      <c r="F46" s="37"/>
      <c r="G46" s="37"/>
      <c r="H46" s="40">
        <f>(H45-D44)/D44</f>
        <v>2.7819000000000069E-2</v>
      </c>
    </row>
    <row r="48" spans="2:17">
      <c r="B48" s="52" t="s">
        <v>35</v>
      </c>
      <c r="C48" s="52"/>
      <c r="D48" s="52"/>
      <c r="E48" s="52"/>
      <c r="F48" s="52"/>
      <c r="G48" s="52"/>
      <c r="H48" s="52"/>
    </row>
    <row r="49" spans="2:8" ht="60">
      <c r="B49" s="2" t="s">
        <v>0</v>
      </c>
      <c r="C49" s="2" t="s">
        <v>10</v>
      </c>
      <c r="D49" s="2" t="s">
        <v>8</v>
      </c>
      <c r="E49" s="2" t="s">
        <v>6</v>
      </c>
      <c r="F49" s="2" t="s">
        <v>7</v>
      </c>
      <c r="G49" s="2" t="s">
        <v>9</v>
      </c>
      <c r="H49" s="2" t="s">
        <v>67</v>
      </c>
    </row>
    <row r="50" spans="2:8">
      <c r="B50" s="3" t="s">
        <v>2</v>
      </c>
      <c r="C50" s="3" t="s">
        <v>48</v>
      </c>
      <c r="D50" s="11">
        <f>H28</f>
        <v>9711.6817893567695</v>
      </c>
      <c r="E50" s="3">
        <v>0.89</v>
      </c>
      <c r="F50" s="45">
        <f>H29</f>
        <v>4.215000000000016E-2</v>
      </c>
      <c r="G50" s="11">
        <f>D50*(1+F50)</f>
        <v>10121.029176778158</v>
      </c>
      <c r="H50" s="4">
        <f>$D$53*(E50*F50)</f>
        <v>0.22095451500000082</v>
      </c>
    </row>
    <row r="51" spans="2:8">
      <c r="B51" s="3" t="s">
        <v>41</v>
      </c>
      <c r="C51" s="3" t="s">
        <v>49</v>
      </c>
      <c r="D51" s="3">
        <v>335.3</v>
      </c>
      <c r="E51" s="3">
        <v>-0.28999999999999998</v>
      </c>
      <c r="F51" s="46">
        <f>C13</f>
        <v>0.11</v>
      </c>
      <c r="G51" s="11">
        <f t="shared" ref="G51:G52" si="5">D51*(1+F51)</f>
        <v>372.18300000000005</v>
      </c>
      <c r="H51" s="4">
        <f t="shared" ref="H51:H52" si="6">$D$53*(E51*F51)</f>
        <v>-0.18789099999999997</v>
      </c>
    </row>
    <row r="52" spans="2:8">
      <c r="B52" s="3" t="s">
        <v>57</v>
      </c>
      <c r="C52" s="3" t="s">
        <v>59</v>
      </c>
      <c r="D52" s="3">
        <v>19.22</v>
      </c>
      <c r="E52" s="3">
        <v>0.39</v>
      </c>
      <c r="F52" s="46">
        <f>C15</f>
        <v>1.4999999999999999E-2</v>
      </c>
      <c r="G52" s="11">
        <f t="shared" si="5"/>
        <v>19.508299999999998</v>
      </c>
      <c r="H52" s="4">
        <f t="shared" si="6"/>
        <v>3.4456500000000001E-2</v>
      </c>
    </row>
    <row r="53" spans="2:8">
      <c r="B53" s="18" t="s">
        <v>58</v>
      </c>
      <c r="C53" s="3" t="s">
        <v>60</v>
      </c>
      <c r="D53" s="18">
        <v>5.89</v>
      </c>
      <c r="E53" s="33"/>
      <c r="F53" s="33"/>
      <c r="G53" s="33"/>
      <c r="H53" s="33"/>
    </row>
    <row r="54" spans="2:8">
      <c r="E54" s="37" t="s">
        <v>61</v>
      </c>
      <c r="F54" s="37"/>
      <c r="G54" s="37"/>
      <c r="H54" s="47">
        <f>D53+H50+H51+H52</f>
        <v>5.9575200150000009</v>
      </c>
    </row>
    <row r="55" spans="2:8">
      <c r="E55" s="37" t="s">
        <v>40</v>
      </c>
      <c r="F55" s="37"/>
      <c r="G55" s="37"/>
      <c r="H55" s="40">
        <f>(H54-D53)/D53</f>
        <v>1.1463500000000215E-2</v>
      </c>
    </row>
  </sheetData>
  <mergeCells count="3">
    <mergeCell ref="B18:H18"/>
    <mergeCell ref="B33:H33"/>
    <mergeCell ref="B48:H48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5"/>
  <sheetViews>
    <sheetView workbookViewId="0">
      <selection activeCell="G25" sqref="G25"/>
    </sheetView>
  </sheetViews>
  <sheetFormatPr baseColWidth="10" defaultColWidth="10.83203125" defaultRowHeight="15" x14ac:dyDescent="0"/>
  <cols>
    <col min="1" max="1" width="2.83203125" style="17" customWidth="1"/>
    <col min="2" max="2" width="47.6640625" style="17" customWidth="1"/>
    <col min="3" max="3" width="43.1640625" style="17" bestFit="1" customWidth="1"/>
    <col min="4" max="4" width="21.1640625" style="17" customWidth="1"/>
    <col min="5" max="5" width="18.33203125" style="17" customWidth="1"/>
    <col min="6" max="6" width="16.83203125" style="17" customWidth="1"/>
    <col min="7" max="7" width="33.83203125" style="17" customWidth="1"/>
    <col min="8" max="8" width="20.1640625" style="17" customWidth="1"/>
    <col min="9" max="10" width="10.83203125" style="17"/>
    <col min="11" max="11" width="20.6640625" style="17" customWidth="1"/>
    <col min="12" max="16384" width="10.83203125" style="17"/>
  </cols>
  <sheetData>
    <row r="1" spans="2:11">
      <c r="B1" s="20" t="s">
        <v>1</v>
      </c>
    </row>
    <row r="2" spans="2:11">
      <c r="B2" s="20"/>
      <c r="C2" s="27" t="s">
        <v>36</v>
      </c>
    </row>
    <row r="3" spans="2:11">
      <c r="B3" s="20" t="s">
        <v>12</v>
      </c>
    </row>
    <row r="4" spans="2:11">
      <c r="B4" s="20" t="s">
        <v>13</v>
      </c>
    </row>
    <row r="5" spans="2:11">
      <c r="B5" s="20"/>
      <c r="C5" s="26" t="s">
        <v>14</v>
      </c>
      <c r="E5" s="20" t="s">
        <v>62</v>
      </c>
      <c r="F5" s="20"/>
      <c r="G5" s="20"/>
      <c r="H5" s="20"/>
      <c r="J5" s="68" t="s">
        <v>69</v>
      </c>
      <c r="K5" s="69"/>
    </row>
    <row r="6" spans="2:11">
      <c r="B6" s="3" t="s">
        <v>17</v>
      </c>
      <c r="C6" s="30">
        <v>0.25</v>
      </c>
      <c r="E6" s="48" t="s">
        <v>37</v>
      </c>
      <c r="F6" s="48"/>
      <c r="G6" s="48"/>
      <c r="H6" s="49">
        <f>H28</f>
        <v>4745.6642410212871</v>
      </c>
      <c r="J6" s="3" t="s">
        <v>68</v>
      </c>
      <c r="K6" s="49">
        <f>(D20)*D27</f>
        <v>5582744.3562509138</v>
      </c>
    </row>
    <row r="7" spans="2:11">
      <c r="B7" s="3" t="s">
        <v>23</v>
      </c>
      <c r="C7" s="30">
        <v>0.05</v>
      </c>
      <c r="E7" s="50" t="s">
        <v>11</v>
      </c>
      <c r="F7" s="50"/>
      <c r="G7" s="50"/>
      <c r="H7" s="41">
        <f>H29</f>
        <v>-0.20700000000000016</v>
      </c>
      <c r="J7" s="3" t="s">
        <v>70</v>
      </c>
      <c r="K7" s="13">
        <f>G20*H28</f>
        <v>5533895.3431337178</v>
      </c>
    </row>
    <row r="8" spans="2:11">
      <c r="B8" s="3" t="s">
        <v>22</v>
      </c>
      <c r="C8" s="30">
        <v>0.56000000000000005</v>
      </c>
      <c r="E8" s="50" t="s">
        <v>38</v>
      </c>
      <c r="F8" s="50"/>
      <c r="G8" s="50"/>
      <c r="H8" s="11">
        <f>H39</f>
        <v>1877.9058051691841</v>
      </c>
    </row>
    <row r="9" spans="2:11">
      <c r="B9" s="3" t="s">
        <v>21</v>
      </c>
      <c r="C9" s="30">
        <v>0.03</v>
      </c>
      <c r="E9" s="3" t="s">
        <v>39</v>
      </c>
      <c r="F9" s="3"/>
      <c r="G9" s="3"/>
      <c r="H9" s="45">
        <f>H40</f>
        <v>-8.2680000000000017E-2</v>
      </c>
    </row>
    <row r="10" spans="2:11">
      <c r="B10" s="3" t="s">
        <v>20</v>
      </c>
      <c r="C10" s="30">
        <v>0.03</v>
      </c>
      <c r="E10" s="3" t="s">
        <v>54</v>
      </c>
      <c r="F10" s="3"/>
      <c r="G10" s="3"/>
      <c r="H10" s="11">
        <f>H45</f>
        <v>500.24688768797063</v>
      </c>
    </row>
    <row r="11" spans="2:11">
      <c r="B11" s="3" t="s">
        <v>19</v>
      </c>
      <c r="C11" s="30">
        <v>0.56000000000000005</v>
      </c>
      <c r="E11" s="3" t="s">
        <v>55</v>
      </c>
      <c r="F11" s="3"/>
      <c r="G11" s="3"/>
      <c r="H11" s="35">
        <f>H46</f>
        <v>-0.1366200000000001</v>
      </c>
    </row>
    <row r="12" spans="2:11">
      <c r="B12" s="3" t="s">
        <v>18</v>
      </c>
      <c r="C12" s="30">
        <v>0.56000000000000005</v>
      </c>
      <c r="E12" s="3" t="s">
        <v>61</v>
      </c>
      <c r="F12" s="3"/>
      <c r="G12" s="3"/>
      <c r="H12" s="4">
        <f>H54</f>
        <v>2.1295448549578802</v>
      </c>
    </row>
    <row r="13" spans="2:11">
      <c r="B13" s="3" t="s">
        <v>30</v>
      </c>
      <c r="C13" s="30">
        <v>0.25</v>
      </c>
      <c r="E13" s="3" t="s">
        <v>40</v>
      </c>
      <c r="F13" s="3"/>
      <c r="G13" s="3"/>
      <c r="H13" s="45">
        <f>H55</f>
        <v>-0.24503000000000014</v>
      </c>
    </row>
    <row r="14" spans="2:11">
      <c r="B14" s="3" t="s">
        <v>43</v>
      </c>
      <c r="C14" s="30">
        <v>0.03</v>
      </c>
      <c r="E14" s="20"/>
      <c r="F14" s="20"/>
      <c r="G14" s="20"/>
      <c r="H14" s="20"/>
    </row>
    <row r="15" spans="2:11">
      <c r="B15" s="3" t="s">
        <v>31</v>
      </c>
      <c r="C15" s="30">
        <v>0.03</v>
      </c>
      <c r="E15" s="20"/>
      <c r="F15" s="20"/>
      <c r="G15" s="20"/>
      <c r="H15" s="20"/>
    </row>
    <row r="16" spans="2:11">
      <c r="E16" s="20"/>
      <c r="F16" s="20"/>
      <c r="G16" s="20"/>
      <c r="H16" s="20"/>
    </row>
    <row r="18" spans="2:8">
      <c r="B18" s="52" t="s">
        <v>32</v>
      </c>
      <c r="C18" s="52"/>
      <c r="D18" s="52"/>
      <c r="E18" s="52"/>
      <c r="F18" s="52"/>
      <c r="G18" s="52"/>
      <c r="H18" s="52"/>
    </row>
    <row r="19" spans="2:8" s="25" customFormat="1" ht="60" customHeight="1">
      <c r="B19" s="2" t="s">
        <v>0</v>
      </c>
      <c r="C19" s="2" t="s">
        <v>10</v>
      </c>
      <c r="D19" s="2" t="s">
        <v>63</v>
      </c>
      <c r="E19" s="2" t="s">
        <v>6</v>
      </c>
      <c r="F19" s="2" t="s">
        <v>7</v>
      </c>
      <c r="G19" s="2" t="s">
        <v>9</v>
      </c>
      <c r="H19" s="2" t="s">
        <v>64</v>
      </c>
    </row>
    <row r="20" spans="2:8">
      <c r="B20" s="3" t="s">
        <v>3</v>
      </c>
      <c r="C20" s="3" t="s">
        <v>44</v>
      </c>
      <c r="D20" s="28">
        <v>932.87599999999998</v>
      </c>
      <c r="E20" s="21">
        <v>0.75</v>
      </c>
      <c r="F20" s="29">
        <f t="shared" ref="F20:F26" si="0">C6</f>
        <v>0.25</v>
      </c>
      <c r="G20" s="5">
        <f>D20*(1+F20)</f>
        <v>1166.095</v>
      </c>
      <c r="H20" s="5">
        <f t="shared" ref="H20:H26" si="1">$D$27*(E20*F20)</f>
        <v>1122.0832852351721</v>
      </c>
    </row>
    <row r="21" spans="2:8">
      <c r="B21" s="3" t="s">
        <v>24</v>
      </c>
      <c r="C21" s="3" t="s">
        <v>4</v>
      </c>
      <c r="D21" s="6">
        <v>25051</v>
      </c>
      <c r="E21" s="22">
        <v>0.3</v>
      </c>
      <c r="F21" s="29">
        <f t="shared" si="0"/>
        <v>0.05</v>
      </c>
      <c r="G21" s="5">
        <f t="shared" ref="G21:G26" si="2">D21*(1+F21)</f>
        <v>26303.550000000003</v>
      </c>
      <c r="H21" s="5">
        <f t="shared" si="1"/>
        <v>89.766662818813771</v>
      </c>
    </row>
    <row r="22" spans="2:8">
      <c r="B22" s="3" t="s">
        <v>25</v>
      </c>
      <c r="C22" s="3" t="s">
        <v>15</v>
      </c>
      <c r="D22" s="7">
        <v>2.81</v>
      </c>
      <c r="E22" s="21">
        <v>-0.2</v>
      </c>
      <c r="F22" s="29">
        <f t="shared" si="0"/>
        <v>0.56000000000000005</v>
      </c>
      <c r="G22" s="8">
        <f t="shared" si="2"/>
        <v>4.3836000000000004</v>
      </c>
      <c r="H22" s="5">
        <f t="shared" si="1"/>
        <v>-670.25774904714297</v>
      </c>
    </row>
    <row r="23" spans="2:8">
      <c r="B23" s="3" t="s">
        <v>26</v>
      </c>
      <c r="C23" s="3" t="s">
        <v>45</v>
      </c>
      <c r="D23" s="9">
        <v>5.6162978227259437</v>
      </c>
      <c r="E23" s="21">
        <v>0.15</v>
      </c>
      <c r="F23" s="29">
        <f t="shared" si="0"/>
        <v>0.03</v>
      </c>
      <c r="G23" s="10">
        <f t="shared" si="2"/>
        <v>5.7847867574077219</v>
      </c>
      <c r="H23" s="5">
        <f t="shared" si="1"/>
        <v>26.929998845644128</v>
      </c>
    </row>
    <row r="24" spans="2:8">
      <c r="B24" s="3" t="s">
        <v>27</v>
      </c>
      <c r="C24" s="3" t="s">
        <v>46</v>
      </c>
      <c r="D24" s="11">
        <v>392.71692992020695</v>
      </c>
      <c r="E24" s="21">
        <v>0.2</v>
      </c>
      <c r="F24" s="29">
        <f t="shared" si="0"/>
        <v>0.03</v>
      </c>
      <c r="G24" s="5">
        <f t="shared" si="2"/>
        <v>404.49843781781317</v>
      </c>
      <c r="H24" s="5">
        <f t="shared" si="1"/>
        <v>35.906665127525507</v>
      </c>
    </row>
    <row r="25" spans="2:8">
      <c r="B25" s="3" t="s">
        <v>28</v>
      </c>
      <c r="C25" s="3" t="s">
        <v>47</v>
      </c>
      <c r="D25" s="12">
        <v>3578.87</v>
      </c>
      <c r="E25" s="23">
        <v>-0.25</v>
      </c>
      <c r="F25" s="29">
        <f t="shared" si="0"/>
        <v>0.56000000000000005</v>
      </c>
      <c r="G25" s="5">
        <f t="shared" si="2"/>
        <v>5583.0371999999998</v>
      </c>
      <c r="H25" s="5">
        <f t="shared" si="1"/>
        <v>-837.82218630892862</v>
      </c>
    </row>
    <row r="26" spans="2:8">
      <c r="B26" s="3" t="s">
        <v>29</v>
      </c>
      <c r="C26" s="3" t="s">
        <v>16</v>
      </c>
      <c r="D26" s="4">
        <v>79.921764182180112</v>
      </c>
      <c r="E26" s="24">
        <v>-0.3</v>
      </c>
      <c r="F26" s="29">
        <f t="shared" si="0"/>
        <v>0.56000000000000005</v>
      </c>
      <c r="G26" s="8">
        <f t="shared" si="2"/>
        <v>124.67795212420098</v>
      </c>
      <c r="H26" s="5">
        <f t="shared" si="1"/>
        <v>-1005.3866235707143</v>
      </c>
    </row>
    <row r="27" spans="2:8">
      <c r="B27" s="3" t="s">
        <v>2</v>
      </c>
      <c r="C27" s="3" t="s">
        <v>48</v>
      </c>
      <c r="D27" s="13">
        <v>5984.444187920918</v>
      </c>
      <c r="E27" s="14"/>
      <c r="F27" s="15"/>
      <c r="G27" s="15"/>
      <c r="H27" s="16"/>
    </row>
    <row r="28" spans="2:8">
      <c r="E28" s="36" t="s">
        <v>37</v>
      </c>
      <c r="F28" s="37"/>
      <c r="G28" s="38"/>
      <c r="H28" s="19">
        <f>D27+H20+H21+H22+H23+H24+H25+H26</f>
        <v>4745.6642410212871</v>
      </c>
    </row>
    <row r="29" spans="2:8">
      <c r="E29" s="37" t="s">
        <v>11</v>
      </c>
      <c r="F29" s="37"/>
      <c r="G29" s="37"/>
      <c r="H29" s="31">
        <f>(H28-D27)/D27</f>
        <v>-0.20700000000000016</v>
      </c>
    </row>
    <row r="31" spans="2:8">
      <c r="D31" s="20"/>
    </row>
    <row r="33" spans="2:17">
      <c r="B33" s="52" t="s">
        <v>33</v>
      </c>
      <c r="C33" s="52"/>
      <c r="D33" s="52"/>
      <c r="E33" s="52"/>
      <c r="F33" s="52"/>
      <c r="G33" s="52"/>
      <c r="H33" s="52"/>
    </row>
    <row r="34" spans="2:17" ht="60">
      <c r="B34" s="2" t="s">
        <v>0</v>
      </c>
      <c r="C34" s="2" t="s">
        <v>10</v>
      </c>
      <c r="D34" s="2" t="s">
        <v>63</v>
      </c>
      <c r="E34" s="2" t="s">
        <v>6</v>
      </c>
      <c r="F34" s="2" t="s">
        <v>7</v>
      </c>
      <c r="G34" s="2" t="s">
        <v>9</v>
      </c>
      <c r="H34" s="2" t="s">
        <v>65</v>
      </c>
    </row>
    <row r="35" spans="2:17">
      <c r="B35" s="3" t="s">
        <v>2</v>
      </c>
      <c r="C35" s="3" t="s">
        <v>48</v>
      </c>
      <c r="D35" s="11">
        <f>H28</f>
        <v>4745.6642410212871</v>
      </c>
      <c r="E35" s="3">
        <v>0.54</v>
      </c>
      <c r="F35" s="32">
        <f>H29</f>
        <v>-0.20700000000000016</v>
      </c>
      <c r="G35" s="11">
        <f>D35*(1+F35)</f>
        <v>3763.3117431298797</v>
      </c>
      <c r="H35" s="11">
        <f>($D$38)*E35*F35</f>
        <v>-228.83215333995943</v>
      </c>
    </row>
    <row r="36" spans="2:17">
      <c r="B36" s="3" t="s">
        <v>41</v>
      </c>
      <c r="C36" s="3" t="s">
        <v>49</v>
      </c>
      <c r="D36" s="11">
        <v>460.3</v>
      </c>
      <c r="E36" s="3">
        <v>0.18</v>
      </c>
      <c r="F36" s="32">
        <f>C13</f>
        <v>0.25</v>
      </c>
      <c r="G36" s="11">
        <f t="shared" ref="G36:G37" si="3">D36*(1+F36)</f>
        <v>575.375</v>
      </c>
      <c r="H36" s="11">
        <f t="shared" ref="H36:H37" si="4">($D$38)*E36*F36</f>
        <v>92.122444983880527</v>
      </c>
    </row>
    <row r="37" spans="2:17">
      <c r="B37" s="3" t="s">
        <v>42</v>
      </c>
      <c r="C37" s="3" t="s">
        <v>50</v>
      </c>
      <c r="D37" s="9">
        <v>13.68</v>
      </c>
      <c r="E37" s="3">
        <v>-0.53</v>
      </c>
      <c r="F37" s="32">
        <f>C14</f>
        <v>0.03</v>
      </c>
      <c r="G37" s="9">
        <f t="shared" si="3"/>
        <v>14.090400000000001</v>
      </c>
      <c r="H37" s="11">
        <f t="shared" si="4"/>
        <v>-32.54993056097112</v>
      </c>
      <c r="J37" s="51"/>
      <c r="K37" s="51"/>
      <c r="L37" s="51"/>
      <c r="M37" s="51"/>
      <c r="N37" s="51"/>
      <c r="O37" s="51"/>
      <c r="P37" s="51"/>
      <c r="Q37" s="51"/>
    </row>
    <row r="38" spans="2:17">
      <c r="B38" s="3" t="s">
        <v>53</v>
      </c>
      <c r="C38" s="3" t="s">
        <v>52</v>
      </c>
      <c r="D38" s="11">
        <v>2047.1654440862339</v>
      </c>
      <c r="E38" s="33"/>
      <c r="F38" s="34"/>
      <c r="G38" s="33"/>
      <c r="H38" s="33"/>
    </row>
    <row r="39" spans="2:17">
      <c r="E39" s="37" t="s">
        <v>38</v>
      </c>
      <c r="F39" s="37"/>
      <c r="G39" s="37"/>
      <c r="H39" s="39">
        <f>D38+H35+H36+H37</f>
        <v>1877.9058051691841</v>
      </c>
    </row>
    <row r="40" spans="2:17">
      <c r="E40" s="37" t="s">
        <v>39</v>
      </c>
      <c r="F40" s="37"/>
      <c r="G40" s="37"/>
      <c r="H40" s="40">
        <f>(H39-D38)/D38</f>
        <v>-8.2680000000000017E-2</v>
      </c>
    </row>
    <row r="41" spans="2:17">
      <c r="B41" s="20" t="s">
        <v>34</v>
      </c>
    </row>
    <row r="42" spans="2:17" ht="60">
      <c r="B42" s="2" t="s">
        <v>0</v>
      </c>
      <c r="C42" s="2" t="s">
        <v>10</v>
      </c>
      <c r="D42" s="2" t="s">
        <v>63</v>
      </c>
      <c r="E42" s="2" t="s">
        <v>6</v>
      </c>
      <c r="F42" s="2" t="s">
        <v>7</v>
      </c>
      <c r="G42" s="2" t="s">
        <v>9</v>
      </c>
      <c r="H42" s="2" t="s">
        <v>66</v>
      </c>
    </row>
    <row r="43" spans="2:17">
      <c r="B43" s="3" t="s">
        <v>2</v>
      </c>
      <c r="C43" s="3" t="s">
        <v>48</v>
      </c>
      <c r="D43" s="11">
        <f>H28</f>
        <v>4745.6642410212871</v>
      </c>
      <c r="E43" s="3">
        <v>0.66</v>
      </c>
      <c r="F43" s="42">
        <f>H29</f>
        <v>-0.20700000000000016</v>
      </c>
      <c r="G43" s="43">
        <f>D43*(1+F43)</f>
        <v>3763.3117431298797</v>
      </c>
      <c r="H43" s="11">
        <f>D44*(E43*F43)</f>
        <v>-79.158342555920456</v>
      </c>
    </row>
    <row r="44" spans="2:17">
      <c r="B44" s="18" t="s">
        <v>56</v>
      </c>
      <c r="C44" s="3" t="s">
        <v>51</v>
      </c>
      <c r="D44" s="44">
        <v>579.40523024389108</v>
      </c>
      <c r="E44" s="33"/>
      <c r="F44" s="33"/>
      <c r="G44" s="33"/>
      <c r="H44" s="33"/>
    </row>
    <row r="45" spans="2:17">
      <c r="E45" s="37" t="s">
        <v>54</v>
      </c>
      <c r="F45" s="37"/>
      <c r="G45" s="37"/>
      <c r="H45" s="39">
        <f>D44+H43</f>
        <v>500.24688768797063</v>
      </c>
    </row>
    <row r="46" spans="2:17">
      <c r="E46" s="37" t="s">
        <v>55</v>
      </c>
      <c r="F46" s="37"/>
      <c r="G46" s="37"/>
      <c r="H46" s="40">
        <f>(H45-D44)/D44</f>
        <v>-0.1366200000000001</v>
      </c>
    </row>
    <row r="48" spans="2:17">
      <c r="B48" s="52" t="s">
        <v>35</v>
      </c>
      <c r="C48" s="52"/>
      <c r="D48" s="52"/>
      <c r="E48" s="52"/>
      <c r="F48" s="52"/>
      <c r="G48" s="52"/>
      <c r="H48" s="52"/>
    </row>
    <row r="49" spans="2:8" ht="60">
      <c r="B49" s="2" t="s">
        <v>0</v>
      </c>
      <c r="C49" s="2" t="s">
        <v>10</v>
      </c>
      <c r="D49" s="2" t="s">
        <v>63</v>
      </c>
      <c r="E49" s="2" t="s">
        <v>6</v>
      </c>
      <c r="F49" s="2" t="s">
        <v>7</v>
      </c>
      <c r="G49" s="2" t="s">
        <v>9</v>
      </c>
      <c r="H49" s="2" t="s">
        <v>67</v>
      </c>
    </row>
    <row r="50" spans="2:8">
      <c r="B50" s="3" t="s">
        <v>2</v>
      </c>
      <c r="C50" s="3" t="s">
        <v>48</v>
      </c>
      <c r="D50" s="11">
        <f>H28</f>
        <v>4745.6642410212871</v>
      </c>
      <c r="E50" s="3">
        <v>0.89</v>
      </c>
      <c r="F50" s="45">
        <f>H29</f>
        <v>-0.20700000000000016</v>
      </c>
      <c r="G50" s="11">
        <f>D50*(1+F50)</f>
        <v>3763.3117431298797</v>
      </c>
      <c r="H50" s="4">
        <f>$D$53*(E50*F50)</f>
        <v>-0.51965779915611299</v>
      </c>
    </row>
    <row r="51" spans="2:8">
      <c r="B51" s="3" t="s">
        <v>41</v>
      </c>
      <c r="C51" s="3" t="s">
        <v>49</v>
      </c>
      <c r="D51" s="11">
        <v>460.3</v>
      </c>
      <c r="E51" s="3">
        <v>-0.28999999999999998</v>
      </c>
      <c r="F51" s="46">
        <f>C13</f>
        <v>0.25</v>
      </c>
      <c r="G51" s="11">
        <f t="shared" ref="G51:G52" si="5">D51*(1+F51)</f>
        <v>575.375</v>
      </c>
      <c r="H51" s="4">
        <f t="shared" ref="H51:H52" si="6">$D$53*(E51*F51)</f>
        <v>-0.20450084372153374</v>
      </c>
    </row>
    <row r="52" spans="2:8">
      <c r="B52" s="3" t="s">
        <v>57</v>
      </c>
      <c r="C52" s="3" t="s">
        <v>59</v>
      </c>
      <c r="D52" s="3">
        <v>40.31</v>
      </c>
      <c r="E52" s="3">
        <v>0.39</v>
      </c>
      <c r="F52" s="46">
        <f>C15</f>
        <v>0.03</v>
      </c>
      <c r="G52" s="11">
        <f t="shared" si="5"/>
        <v>41.519300000000001</v>
      </c>
      <c r="H52" s="4">
        <f t="shared" si="6"/>
        <v>3.300220512471648E-2</v>
      </c>
    </row>
    <row r="53" spans="2:8">
      <c r="B53" s="18" t="s">
        <v>58</v>
      </c>
      <c r="C53" s="3" t="s">
        <v>60</v>
      </c>
      <c r="D53" s="18">
        <v>2.8207012927108104</v>
      </c>
      <c r="E53" s="33"/>
      <c r="F53" s="33"/>
      <c r="G53" s="33"/>
      <c r="H53" s="33"/>
    </row>
    <row r="54" spans="2:8">
      <c r="E54" s="37" t="s">
        <v>61</v>
      </c>
      <c r="F54" s="37"/>
      <c r="G54" s="37"/>
      <c r="H54" s="47">
        <f>D53+H50+H51+H52</f>
        <v>2.1295448549578802</v>
      </c>
    </row>
    <row r="55" spans="2:8">
      <c r="E55" s="37" t="s">
        <v>40</v>
      </c>
      <c r="F55" s="37"/>
      <c r="G55" s="37"/>
      <c r="H55" s="40">
        <f>(H54-D53)/D53</f>
        <v>-0.24503000000000014</v>
      </c>
    </row>
  </sheetData>
  <mergeCells count="4">
    <mergeCell ref="B18:H18"/>
    <mergeCell ref="B33:H33"/>
    <mergeCell ref="B48:H48"/>
    <mergeCell ref="J5:K5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5"/>
  <sheetViews>
    <sheetView workbookViewId="0">
      <selection activeCell="C6" sqref="C6:C15"/>
    </sheetView>
  </sheetViews>
  <sheetFormatPr baseColWidth="10" defaultColWidth="10.83203125" defaultRowHeight="15" x14ac:dyDescent="0"/>
  <cols>
    <col min="1" max="1" width="2.83203125" style="17" customWidth="1"/>
    <col min="2" max="2" width="47.6640625" style="17" customWidth="1"/>
    <col min="3" max="3" width="43.1640625" style="17" bestFit="1" customWidth="1"/>
    <col min="4" max="4" width="21.1640625" style="17" customWidth="1"/>
    <col min="5" max="5" width="18.33203125" style="17" customWidth="1"/>
    <col min="6" max="6" width="16.83203125" style="17" customWidth="1"/>
    <col min="7" max="7" width="31.5" style="17" customWidth="1"/>
    <col min="8" max="8" width="20.1640625" style="17" customWidth="1"/>
    <col min="9" max="16384" width="10.83203125" style="17"/>
  </cols>
  <sheetData>
    <row r="1" spans="2:8">
      <c r="B1" s="20" t="s">
        <v>5</v>
      </c>
    </row>
    <row r="2" spans="2:8">
      <c r="B2" s="20"/>
      <c r="C2" s="27" t="s">
        <v>36</v>
      </c>
    </row>
    <row r="3" spans="2:8">
      <c r="B3" s="20" t="s">
        <v>12</v>
      </c>
    </row>
    <row r="4" spans="2:8">
      <c r="B4" s="20" t="s">
        <v>13</v>
      </c>
    </row>
    <row r="5" spans="2:8">
      <c r="B5" s="20"/>
      <c r="C5" s="26" t="s">
        <v>14</v>
      </c>
      <c r="E5" s="20" t="s">
        <v>62</v>
      </c>
      <c r="F5" s="20"/>
      <c r="G5" s="20"/>
      <c r="H5" s="20"/>
    </row>
    <row r="6" spans="2:8">
      <c r="B6" s="3" t="s">
        <v>17</v>
      </c>
      <c r="C6" s="30">
        <v>0.22</v>
      </c>
      <c r="E6" s="48" t="s">
        <v>37</v>
      </c>
      <c r="F6" s="48"/>
      <c r="G6" s="48"/>
      <c r="H6" s="49">
        <f>H28</f>
        <v>10152.931257020773</v>
      </c>
    </row>
    <row r="7" spans="2:8">
      <c r="B7" s="3" t="s">
        <v>23</v>
      </c>
      <c r="C7" s="30">
        <v>0.05</v>
      </c>
      <c r="E7" s="50" t="s">
        <v>11</v>
      </c>
      <c r="F7" s="50"/>
      <c r="G7" s="50"/>
      <c r="H7" s="53">
        <f>H29</f>
        <v>8.9499999999999982E-2</v>
      </c>
    </row>
    <row r="8" spans="2:8">
      <c r="B8" s="3" t="s">
        <v>22</v>
      </c>
      <c r="C8" s="30">
        <v>0.08</v>
      </c>
      <c r="E8" s="50" t="s">
        <v>38</v>
      </c>
      <c r="F8" s="50"/>
      <c r="G8" s="50"/>
      <c r="H8" s="13">
        <f>H39</f>
        <v>2800.8498997999995</v>
      </c>
    </row>
    <row r="9" spans="2:8">
      <c r="B9" s="3" t="s">
        <v>21</v>
      </c>
      <c r="C9" s="30">
        <v>0.03</v>
      </c>
      <c r="E9" s="3" t="s">
        <v>39</v>
      </c>
      <c r="F9" s="3"/>
      <c r="G9" s="3"/>
      <c r="H9" s="53">
        <f>H40</f>
        <v>7.2029999999999886E-2</v>
      </c>
    </row>
    <row r="10" spans="2:8">
      <c r="B10" s="3" t="s">
        <v>20</v>
      </c>
      <c r="C10" s="30">
        <v>0.03</v>
      </c>
      <c r="E10" s="3" t="s">
        <v>54</v>
      </c>
      <c r="F10" s="3"/>
      <c r="G10" s="3"/>
      <c r="H10" s="11">
        <f>H45</f>
        <v>707.29989950000004</v>
      </c>
    </row>
    <row r="11" spans="2:8">
      <c r="B11" s="3" t="s">
        <v>19</v>
      </c>
      <c r="C11" s="30">
        <v>0.22</v>
      </c>
      <c r="E11" s="3" t="s">
        <v>55</v>
      </c>
      <c r="F11" s="3"/>
      <c r="G11" s="3"/>
      <c r="H11" s="54">
        <f>H46</f>
        <v>5.9070000000000018E-2</v>
      </c>
    </row>
    <row r="12" spans="2:8">
      <c r="B12" s="3" t="s">
        <v>18</v>
      </c>
      <c r="C12" s="30">
        <v>0.1</v>
      </c>
      <c r="E12" s="3" t="s">
        <v>61</v>
      </c>
      <c r="F12" s="3"/>
      <c r="G12" s="3"/>
      <c r="H12" s="4">
        <f>H54</f>
        <v>6.05229895</v>
      </c>
    </row>
    <row r="13" spans="2:8">
      <c r="B13" s="3" t="s">
        <v>30</v>
      </c>
      <c r="C13" s="30">
        <v>0.22</v>
      </c>
      <c r="E13" s="3" t="s">
        <v>40</v>
      </c>
      <c r="F13" s="3"/>
      <c r="G13" s="3"/>
      <c r="H13" s="53">
        <f>H55</f>
        <v>2.7555000000000048E-2</v>
      </c>
    </row>
    <row r="14" spans="2:8">
      <c r="B14" s="3" t="s">
        <v>43</v>
      </c>
      <c r="C14" s="30">
        <v>0.03</v>
      </c>
      <c r="E14" s="20"/>
      <c r="F14" s="20"/>
      <c r="G14" s="20"/>
      <c r="H14" s="20"/>
    </row>
    <row r="15" spans="2:8">
      <c r="B15" s="3" t="s">
        <v>31</v>
      </c>
      <c r="C15" s="30">
        <v>0.03</v>
      </c>
      <c r="E15" s="20"/>
      <c r="F15" s="20"/>
      <c r="G15" s="20"/>
      <c r="H15" s="20"/>
    </row>
    <row r="16" spans="2:8">
      <c r="E16" s="20"/>
      <c r="F16" s="20"/>
      <c r="G16" s="20"/>
      <c r="H16" s="20"/>
    </row>
    <row r="18" spans="2:8">
      <c r="B18" s="52" t="s">
        <v>32</v>
      </c>
      <c r="C18" s="52"/>
      <c r="D18" s="52"/>
      <c r="E18" s="52"/>
      <c r="F18" s="52"/>
      <c r="G18" s="52"/>
      <c r="H18" s="52"/>
    </row>
    <row r="19" spans="2:8" s="25" customFormat="1" ht="60" customHeight="1">
      <c r="B19" s="2" t="s">
        <v>0</v>
      </c>
      <c r="C19" s="2" t="s">
        <v>10</v>
      </c>
      <c r="D19" s="2" t="s">
        <v>8</v>
      </c>
      <c r="E19" s="2" t="s">
        <v>6</v>
      </c>
      <c r="F19" s="2" t="s">
        <v>7</v>
      </c>
      <c r="G19" s="2" t="s">
        <v>9</v>
      </c>
      <c r="H19" s="2" t="s">
        <v>64</v>
      </c>
    </row>
    <row r="20" spans="2:8">
      <c r="B20" s="3" t="s">
        <v>3</v>
      </c>
      <c r="C20" s="3" t="s">
        <v>44</v>
      </c>
      <c r="D20" s="28">
        <v>601.83199999999999</v>
      </c>
      <c r="E20" s="21">
        <v>0.75</v>
      </c>
      <c r="F20" s="29">
        <f t="shared" ref="F20:F26" si="0">C6</f>
        <v>0.22</v>
      </c>
      <c r="G20" s="5">
        <f>D20*(1+F20)</f>
        <v>734.23504000000003</v>
      </c>
      <c r="H20" s="5">
        <f t="shared" ref="H20:H26" si="1">$D$27*(E20*F20)</f>
        <v>1537.6169411734077</v>
      </c>
    </row>
    <row r="21" spans="2:8">
      <c r="B21" s="3" t="s">
        <v>24</v>
      </c>
      <c r="C21" s="3" t="s">
        <v>4</v>
      </c>
      <c r="D21" s="6">
        <v>26446</v>
      </c>
      <c r="E21" s="22">
        <v>0.3</v>
      </c>
      <c r="F21" s="29">
        <f t="shared" si="0"/>
        <v>0.05</v>
      </c>
      <c r="G21" s="5">
        <f t="shared" ref="G21:G26" si="2">D21*(1+F21)</f>
        <v>27768.300000000003</v>
      </c>
      <c r="H21" s="5">
        <f t="shared" si="1"/>
        <v>139.7833582884916</v>
      </c>
    </row>
    <row r="22" spans="2:8">
      <c r="B22" s="3" t="s">
        <v>25</v>
      </c>
      <c r="C22" s="3" t="s">
        <v>15</v>
      </c>
      <c r="D22" s="7">
        <v>2.81</v>
      </c>
      <c r="E22" s="21">
        <v>-0.2</v>
      </c>
      <c r="F22" s="29">
        <f t="shared" si="0"/>
        <v>0.08</v>
      </c>
      <c r="G22" s="8">
        <f t="shared" si="2"/>
        <v>3.0348000000000002</v>
      </c>
      <c r="H22" s="5">
        <f t="shared" si="1"/>
        <v>-149.1022488410577</v>
      </c>
    </row>
    <row r="23" spans="2:8">
      <c r="B23" s="3" t="s">
        <v>26</v>
      </c>
      <c r="C23" s="3" t="s">
        <v>45</v>
      </c>
      <c r="D23" s="9">
        <v>10.109219278186936</v>
      </c>
      <c r="E23" s="21">
        <v>0.15</v>
      </c>
      <c r="F23" s="29">
        <f t="shared" si="0"/>
        <v>0.03</v>
      </c>
      <c r="G23" s="10">
        <f t="shared" si="2"/>
        <v>10.412495856532544</v>
      </c>
      <c r="H23" s="5">
        <f t="shared" si="1"/>
        <v>41.935007486547477</v>
      </c>
    </row>
    <row r="24" spans="2:8">
      <c r="B24" s="3" t="s">
        <v>27</v>
      </c>
      <c r="C24" s="3" t="s">
        <v>46</v>
      </c>
      <c r="D24" s="11">
        <v>427.97063480445354</v>
      </c>
      <c r="E24" s="21">
        <v>0.2</v>
      </c>
      <c r="F24" s="29">
        <f t="shared" si="0"/>
        <v>0.03</v>
      </c>
      <c r="G24" s="5">
        <f t="shared" si="2"/>
        <v>440.80975384858715</v>
      </c>
      <c r="H24" s="5">
        <f t="shared" si="1"/>
        <v>55.913343315396638</v>
      </c>
    </row>
    <row r="25" spans="2:8">
      <c r="B25" s="3" t="s">
        <v>28</v>
      </c>
      <c r="C25" s="3" t="s">
        <v>47</v>
      </c>
      <c r="D25" s="12">
        <v>1620.28</v>
      </c>
      <c r="E25" s="23">
        <v>-0.25</v>
      </c>
      <c r="F25" s="29">
        <f t="shared" si="0"/>
        <v>0.22</v>
      </c>
      <c r="G25" s="5">
        <f t="shared" si="2"/>
        <v>1976.7415999999998</v>
      </c>
      <c r="H25" s="5">
        <f t="shared" si="1"/>
        <v>-512.53898039113585</v>
      </c>
    </row>
    <row r="26" spans="2:8">
      <c r="B26" s="3" t="s">
        <v>29</v>
      </c>
      <c r="C26" s="3" t="s">
        <v>16</v>
      </c>
      <c r="D26" s="4">
        <v>26.539663710292121</v>
      </c>
      <c r="E26" s="24">
        <v>-0.3</v>
      </c>
      <c r="F26" s="29">
        <f t="shared" si="0"/>
        <v>0.1</v>
      </c>
      <c r="G26" s="8">
        <f t="shared" si="2"/>
        <v>29.193630081321334</v>
      </c>
      <c r="H26" s="5">
        <f t="shared" si="1"/>
        <v>-279.5667165769832</v>
      </c>
    </row>
    <row r="27" spans="2:8">
      <c r="B27" s="3" t="s">
        <v>2</v>
      </c>
      <c r="C27" s="3" t="s">
        <v>48</v>
      </c>
      <c r="D27" s="13">
        <f>25.5312069933318*365</f>
        <v>9318.8905525661066</v>
      </c>
      <c r="E27" s="14"/>
      <c r="F27" s="15"/>
      <c r="G27" s="15"/>
      <c r="H27" s="16"/>
    </row>
    <row r="28" spans="2:8">
      <c r="E28" s="36" t="s">
        <v>37</v>
      </c>
      <c r="F28" s="37"/>
      <c r="G28" s="38"/>
      <c r="H28" s="19">
        <f>D27+H20+H21+H22+H23+H24+H25+H26</f>
        <v>10152.931257020773</v>
      </c>
    </row>
    <row r="29" spans="2:8">
      <c r="E29" s="37" t="s">
        <v>11</v>
      </c>
      <c r="F29" s="37"/>
      <c r="G29" s="37"/>
      <c r="H29" s="31">
        <f>(H28-D27)/D27</f>
        <v>8.9499999999999982E-2</v>
      </c>
    </row>
    <row r="31" spans="2:8">
      <c r="D31" s="20"/>
    </row>
    <row r="33" spans="2:17">
      <c r="B33" s="52" t="s">
        <v>33</v>
      </c>
      <c r="C33" s="52"/>
      <c r="D33" s="52"/>
      <c r="E33" s="52"/>
      <c r="F33" s="52"/>
      <c r="G33" s="52"/>
      <c r="H33" s="52"/>
    </row>
    <row r="34" spans="2:17" ht="60">
      <c r="B34" s="2" t="s">
        <v>0</v>
      </c>
      <c r="C34" s="2" t="s">
        <v>10</v>
      </c>
      <c r="D34" s="2" t="s">
        <v>8</v>
      </c>
      <c r="E34" s="2" t="s">
        <v>6</v>
      </c>
      <c r="F34" s="2" t="s">
        <v>7</v>
      </c>
      <c r="G34" s="2" t="s">
        <v>9</v>
      </c>
      <c r="H34" s="2" t="s">
        <v>65</v>
      </c>
    </row>
    <row r="35" spans="2:17">
      <c r="B35" s="3" t="s">
        <v>2</v>
      </c>
      <c r="C35" s="3" t="s">
        <v>48</v>
      </c>
      <c r="D35" s="11">
        <f>H28</f>
        <v>10152.931257020773</v>
      </c>
      <c r="E35" s="3">
        <v>0.54</v>
      </c>
      <c r="F35" s="32">
        <f>H29</f>
        <v>8.9499999999999982E-2</v>
      </c>
      <c r="G35" s="11">
        <f>D35*(1+F35)</f>
        <v>11061.618604524132</v>
      </c>
      <c r="H35" s="11">
        <f>($D$38)*E35*F35</f>
        <v>126.26985779999997</v>
      </c>
    </row>
    <row r="36" spans="2:17">
      <c r="B36" s="3" t="s">
        <v>41</v>
      </c>
      <c r="C36" s="3" t="s">
        <v>49</v>
      </c>
      <c r="D36" s="11">
        <v>335.3</v>
      </c>
      <c r="E36" s="3">
        <v>0.18</v>
      </c>
      <c r="F36" s="32">
        <f>C13</f>
        <v>0.22</v>
      </c>
      <c r="G36" s="11">
        <f t="shared" ref="G36:G37" si="3">D36*(1+F36)</f>
        <v>409.06600000000003</v>
      </c>
      <c r="H36" s="11">
        <f t="shared" ref="H36:H37" si="4">($D$38)*E36*F36</f>
        <v>103.46133599999999</v>
      </c>
    </row>
    <row r="37" spans="2:17">
      <c r="B37" s="3" t="s">
        <v>42</v>
      </c>
      <c r="C37" s="3" t="s">
        <v>50</v>
      </c>
      <c r="D37" s="9">
        <v>6.45</v>
      </c>
      <c r="E37" s="3">
        <v>-0.53</v>
      </c>
      <c r="F37" s="32">
        <f>C14</f>
        <v>0.03</v>
      </c>
      <c r="G37" s="9">
        <f t="shared" si="3"/>
        <v>6.6435000000000004</v>
      </c>
      <c r="H37" s="11">
        <f t="shared" si="4"/>
        <v>-41.541294000000001</v>
      </c>
      <c r="J37" s="51"/>
      <c r="K37" s="51"/>
      <c r="L37" s="51"/>
      <c r="M37" s="51"/>
      <c r="N37" s="51"/>
      <c r="O37" s="51"/>
      <c r="P37" s="51"/>
      <c r="Q37" s="51"/>
    </row>
    <row r="38" spans="2:17">
      <c r="B38" s="3" t="s">
        <v>53</v>
      </c>
      <c r="C38" s="3" t="s">
        <v>52</v>
      </c>
      <c r="D38" s="11">
        <v>2612.66</v>
      </c>
      <c r="E38" s="33"/>
      <c r="F38" s="34"/>
      <c r="G38" s="33"/>
      <c r="H38" s="33"/>
    </row>
    <row r="39" spans="2:17">
      <c r="E39" s="37" t="s">
        <v>38</v>
      </c>
      <c r="F39" s="37"/>
      <c r="G39" s="37"/>
      <c r="H39" s="39">
        <f>D38+H35+H36+H37</f>
        <v>2800.8498997999995</v>
      </c>
    </row>
    <row r="40" spans="2:17">
      <c r="E40" s="37" t="s">
        <v>39</v>
      </c>
      <c r="F40" s="37"/>
      <c r="G40" s="37"/>
      <c r="H40" s="40">
        <f>(H39-D38)/D38</f>
        <v>7.2029999999999886E-2</v>
      </c>
    </row>
    <row r="41" spans="2:17">
      <c r="B41" s="20" t="s">
        <v>34</v>
      </c>
    </row>
    <row r="42" spans="2:17" ht="60">
      <c r="B42" s="2" t="s">
        <v>0</v>
      </c>
      <c r="C42" s="2" t="s">
        <v>10</v>
      </c>
      <c r="D42" s="2" t="s">
        <v>8</v>
      </c>
      <c r="E42" s="2" t="s">
        <v>6</v>
      </c>
      <c r="F42" s="2" t="s">
        <v>7</v>
      </c>
      <c r="G42" s="2" t="s">
        <v>9</v>
      </c>
      <c r="H42" s="2" t="s">
        <v>66</v>
      </c>
    </row>
    <row r="43" spans="2:17">
      <c r="B43" s="3" t="s">
        <v>2</v>
      </c>
      <c r="C43" s="3" t="s">
        <v>48</v>
      </c>
      <c r="D43" s="11">
        <f>H28</f>
        <v>10152.931257020773</v>
      </c>
      <c r="E43" s="3">
        <v>0.66</v>
      </c>
      <c r="F43" s="42">
        <f>H29</f>
        <v>8.9499999999999982E-2</v>
      </c>
      <c r="G43" s="43">
        <f>D43*(1+F43)</f>
        <v>11061.618604524132</v>
      </c>
      <c r="H43" s="11">
        <f>D44*(E43*F43)</f>
        <v>39.449899499999994</v>
      </c>
    </row>
    <row r="44" spans="2:17">
      <c r="B44" s="18" t="s">
        <v>56</v>
      </c>
      <c r="C44" s="3" t="s">
        <v>51</v>
      </c>
      <c r="D44" s="44">
        <v>667.85</v>
      </c>
      <c r="E44" s="33"/>
      <c r="F44" s="33"/>
      <c r="G44" s="33"/>
      <c r="H44" s="33"/>
    </row>
    <row r="45" spans="2:17">
      <c r="E45" s="37" t="s">
        <v>54</v>
      </c>
      <c r="F45" s="37"/>
      <c r="G45" s="37"/>
      <c r="H45" s="39">
        <f>D44+H43</f>
        <v>707.29989950000004</v>
      </c>
    </row>
    <row r="46" spans="2:17">
      <c r="E46" s="37" t="s">
        <v>55</v>
      </c>
      <c r="F46" s="37"/>
      <c r="G46" s="37"/>
      <c r="H46" s="40">
        <f>(H45-D44)/D44</f>
        <v>5.9070000000000018E-2</v>
      </c>
    </row>
    <row r="48" spans="2:17">
      <c r="B48" s="52" t="s">
        <v>35</v>
      </c>
      <c r="C48" s="52"/>
      <c r="D48" s="52"/>
      <c r="E48" s="52"/>
      <c r="F48" s="52"/>
      <c r="G48" s="52"/>
      <c r="H48" s="52"/>
    </row>
    <row r="49" spans="2:8" ht="60">
      <c r="B49" s="2" t="s">
        <v>0</v>
      </c>
      <c r="C49" s="2" t="s">
        <v>10</v>
      </c>
      <c r="D49" s="2" t="s">
        <v>8</v>
      </c>
      <c r="E49" s="2" t="s">
        <v>6</v>
      </c>
      <c r="F49" s="2" t="s">
        <v>7</v>
      </c>
      <c r="G49" s="2" t="s">
        <v>9</v>
      </c>
      <c r="H49" s="2" t="s">
        <v>67</v>
      </c>
    </row>
    <row r="50" spans="2:8">
      <c r="B50" s="3" t="s">
        <v>2</v>
      </c>
      <c r="C50" s="3" t="s">
        <v>48</v>
      </c>
      <c r="D50" s="11">
        <f>H28</f>
        <v>10152.931257020773</v>
      </c>
      <c r="E50" s="3">
        <v>0.89</v>
      </c>
      <c r="F50" s="45">
        <f>H29</f>
        <v>8.9499999999999982E-2</v>
      </c>
      <c r="G50" s="11">
        <f>D50*(1+F50)</f>
        <v>11061.618604524132</v>
      </c>
      <c r="H50" s="4">
        <f>$D$53*(E50*F50)</f>
        <v>0.46916794999999989</v>
      </c>
    </row>
    <row r="51" spans="2:8">
      <c r="B51" s="3" t="s">
        <v>41</v>
      </c>
      <c r="C51" s="3" t="s">
        <v>49</v>
      </c>
      <c r="D51" s="3">
        <v>335.3</v>
      </c>
      <c r="E51" s="3">
        <v>-0.28999999999999998</v>
      </c>
      <c r="F51" s="46">
        <f>C13</f>
        <v>0.22</v>
      </c>
      <c r="G51" s="11">
        <f t="shared" ref="G51:G52" si="5">D51*(1+F51)</f>
        <v>409.06600000000003</v>
      </c>
      <c r="H51" s="4">
        <f t="shared" ref="H51:H52" si="6">$D$53*(E51*F51)</f>
        <v>-0.37578199999999995</v>
      </c>
    </row>
    <row r="52" spans="2:8">
      <c r="B52" s="3" t="s">
        <v>57</v>
      </c>
      <c r="C52" s="3" t="s">
        <v>59</v>
      </c>
      <c r="D52" s="3">
        <v>19.22</v>
      </c>
      <c r="E52" s="3">
        <v>0.39</v>
      </c>
      <c r="F52" s="46">
        <f>C15</f>
        <v>0.03</v>
      </c>
      <c r="G52" s="11">
        <f t="shared" si="5"/>
        <v>19.796599999999998</v>
      </c>
      <c r="H52" s="4">
        <f t="shared" si="6"/>
        <v>6.8913000000000002E-2</v>
      </c>
    </row>
    <row r="53" spans="2:8">
      <c r="B53" s="18" t="s">
        <v>58</v>
      </c>
      <c r="C53" s="3" t="s">
        <v>60</v>
      </c>
      <c r="D53" s="18">
        <v>5.89</v>
      </c>
      <c r="E53" s="33"/>
      <c r="F53" s="33"/>
      <c r="G53" s="33"/>
      <c r="H53" s="33"/>
    </row>
    <row r="54" spans="2:8">
      <c r="E54" s="37" t="s">
        <v>61</v>
      </c>
      <c r="F54" s="37"/>
      <c r="G54" s="37"/>
      <c r="H54" s="47">
        <f>D53+H50+H51+H52</f>
        <v>6.05229895</v>
      </c>
    </row>
    <row r="55" spans="2:8">
      <c r="E55" s="37" t="s">
        <v>40</v>
      </c>
      <c r="F55" s="37"/>
      <c r="G55" s="37"/>
      <c r="H55" s="40">
        <f>(H54-D53)/D53</f>
        <v>2.7555000000000048E-2</v>
      </c>
    </row>
  </sheetData>
  <mergeCells count="3">
    <mergeCell ref="B18:H18"/>
    <mergeCell ref="B33:H33"/>
    <mergeCell ref="B48:H48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5"/>
  <sheetViews>
    <sheetView workbookViewId="0">
      <selection activeCell="C6" sqref="C6:C15"/>
    </sheetView>
  </sheetViews>
  <sheetFormatPr baseColWidth="10" defaultColWidth="10.83203125" defaultRowHeight="15" x14ac:dyDescent="0"/>
  <cols>
    <col min="1" max="1" width="2.83203125" style="17" customWidth="1"/>
    <col min="2" max="2" width="47.6640625" style="17" customWidth="1"/>
    <col min="3" max="3" width="43.1640625" style="17" bestFit="1" customWidth="1"/>
    <col min="4" max="4" width="21.1640625" style="17" customWidth="1"/>
    <col min="5" max="5" width="18.33203125" style="17" customWidth="1"/>
    <col min="6" max="6" width="16.83203125" style="17" customWidth="1"/>
    <col min="7" max="7" width="31.5" style="17" customWidth="1"/>
    <col min="8" max="8" width="20.1640625" style="17" customWidth="1"/>
    <col min="9" max="16384" width="10.83203125" style="17"/>
  </cols>
  <sheetData>
    <row r="1" spans="2:8">
      <c r="B1" s="20" t="s">
        <v>5</v>
      </c>
    </row>
    <row r="2" spans="2:8">
      <c r="B2" s="20"/>
      <c r="C2" s="27" t="s">
        <v>36</v>
      </c>
    </row>
    <row r="3" spans="2:8">
      <c r="B3" s="20" t="s">
        <v>12</v>
      </c>
    </row>
    <row r="4" spans="2:8">
      <c r="B4" s="20" t="s">
        <v>13</v>
      </c>
    </row>
    <row r="5" spans="2:8">
      <c r="B5" s="20"/>
      <c r="C5" s="26" t="s">
        <v>14</v>
      </c>
      <c r="E5" s="20" t="s">
        <v>62</v>
      </c>
      <c r="F5" s="20"/>
      <c r="G5" s="20"/>
      <c r="H5" s="20"/>
    </row>
    <row r="6" spans="2:8">
      <c r="B6" s="3" t="s">
        <v>17</v>
      </c>
      <c r="C6" s="30">
        <v>0.44</v>
      </c>
      <c r="E6" s="48" t="s">
        <v>37</v>
      </c>
      <c r="F6" s="48"/>
      <c r="G6" s="48"/>
      <c r="H6" s="49">
        <f>H28</f>
        <v>10986.971961475441</v>
      </c>
    </row>
    <row r="7" spans="2:8">
      <c r="B7" s="3" t="s">
        <v>23</v>
      </c>
      <c r="C7" s="30">
        <v>0.1</v>
      </c>
      <c r="E7" s="50" t="s">
        <v>11</v>
      </c>
      <c r="F7" s="50"/>
      <c r="G7" s="50"/>
      <c r="H7" s="53">
        <f>H29</f>
        <v>0.17900000000000016</v>
      </c>
    </row>
    <row r="8" spans="2:8">
      <c r="B8" s="3" t="s">
        <v>22</v>
      </c>
      <c r="C8" s="30">
        <v>0.16</v>
      </c>
      <c r="E8" s="50" t="s">
        <v>38</v>
      </c>
      <c r="F8" s="50"/>
      <c r="G8" s="50"/>
      <c r="H8" s="13">
        <f>H39</f>
        <v>2989.0397996000002</v>
      </c>
    </row>
    <row r="9" spans="2:8">
      <c r="B9" s="3" t="s">
        <v>21</v>
      </c>
      <c r="C9" s="30">
        <v>0.06</v>
      </c>
      <c r="E9" s="3" t="s">
        <v>39</v>
      </c>
      <c r="F9" s="3"/>
      <c r="G9" s="3"/>
      <c r="H9" s="53">
        <f>H40</f>
        <v>0.14406000000000013</v>
      </c>
    </row>
    <row r="10" spans="2:8">
      <c r="B10" s="3" t="s">
        <v>20</v>
      </c>
      <c r="C10" s="30">
        <v>0.06</v>
      </c>
      <c r="E10" s="3" t="s">
        <v>54</v>
      </c>
      <c r="F10" s="3"/>
      <c r="G10" s="3"/>
      <c r="H10" s="11">
        <f>H45</f>
        <v>746.74979900000005</v>
      </c>
    </row>
    <row r="11" spans="2:8">
      <c r="B11" s="3" t="s">
        <v>19</v>
      </c>
      <c r="C11" s="30">
        <v>0.44</v>
      </c>
      <c r="E11" s="3" t="s">
        <v>55</v>
      </c>
      <c r="F11" s="3"/>
      <c r="G11" s="3"/>
      <c r="H11" s="54">
        <f>H46</f>
        <v>0.11814000000000004</v>
      </c>
    </row>
    <row r="12" spans="2:8">
      <c r="B12" s="3" t="s">
        <v>18</v>
      </c>
      <c r="C12" s="30">
        <v>0.2</v>
      </c>
      <c r="E12" s="3" t="s">
        <v>61</v>
      </c>
      <c r="F12" s="3"/>
      <c r="G12" s="3"/>
      <c r="H12" s="4">
        <f>H54</f>
        <v>6.2145979000000011</v>
      </c>
    </row>
    <row r="13" spans="2:8">
      <c r="B13" s="3" t="s">
        <v>30</v>
      </c>
      <c r="C13" s="30">
        <v>0.44</v>
      </c>
      <c r="E13" s="3" t="s">
        <v>40</v>
      </c>
      <c r="F13" s="3"/>
      <c r="G13" s="3"/>
      <c r="H13" s="53">
        <f>H55</f>
        <v>5.5110000000000249E-2</v>
      </c>
    </row>
    <row r="14" spans="2:8">
      <c r="B14" s="3" t="s">
        <v>43</v>
      </c>
      <c r="C14" s="30">
        <v>0.06</v>
      </c>
      <c r="E14" s="20"/>
      <c r="F14" s="20"/>
      <c r="G14" s="20"/>
      <c r="H14" s="20"/>
    </row>
    <row r="15" spans="2:8">
      <c r="B15" s="3" t="s">
        <v>31</v>
      </c>
      <c r="C15" s="30">
        <v>0.06</v>
      </c>
      <c r="E15" s="20"/>
      <c r="F15" s="20"/>
      <c r="G15" s="20"/>
      <c r="H15" s="20"/>
    </row>
    <row r="16" spans="2:8">
      <c r="E16" s="20"/>
      <c r="F16" s="20"/>
      <c r="G16" s="20"/>
      <c r="H16" s="20"/>
    </row>
    <row r="18" spans="2:8">
      <c r="B18" s="52" t="s">
        <v>32</v>
      </c>
      <c r="C18" s="52"/>
      <c r="D18" s="52"/>
      <c r="E18" s="52"/>
      <c r="F18" s="52"/>
      <c r="G18" s="52"/>
      <c r="H18" s="52"/>
    </row>
    <row r="19" spans="2:8" s="25" customFormat="1" ht="60">
      <c r="B19" s="2" t="s">
        <v>0</v>
      </c>
      <c r="C19" s="2" t="s">
        <v>10</v>
      </c>
      <c r="D19" s="2" t="s">
        <v>8</v>
      </c>
      <c r="E19" s="2" t="s">
        <v>6</v>
      </c>
      <c r="F19" s="2" t="s">
        <v>7</v>
      </c>
      <c r="G19" s="2" t="s">
        <v>9</v>
      </c>
      <c r="H19" s="2" t="s">
        <v>64</v>
      </c>
    </row>
    <row r="20" spans="2:8">
      <c r="B20" s="3" t="s">
        <v>3</v>
      </c>
      <c r="C20" s="3" t="s">
        <v>44</v>
      </c>
      <c r="D20" s="28">
        <v>601.83199999999999</v>
      </c>
      <c r="E20" s="21">
        <v>0.75</v>
      </c>
      <c r="F20" s="29">
        <f t="shared" ref="F20:F26" si="0">C6</f>
        <v>0.44</v>
      </c>
      <c r="G20" s="5">
        <f>D20*(1+F20)</f>
        <v>866.63807999999995</v>
      </c>
      <c r="H20" s="5">
        <f t="shared" ref="H20:H26" si="1">$D$27*(E20*F20)</f>
        <v>3075.2338823468153</v>
      </c>
    </row>
    <row r="21" spans="2:8">
      <c r="B21" s="3" t="s">
        <v>24</v>
      </c>
      <c r="C21" s="3" t="s">
        <v>4</v>
      </c>
      <c r="D21" s="6">
        <v>26446</v>
      </c>
      <c r="E21" s="22">
        <v>0.3</v>
      </c>
      <c r="F21" s="29">
        <f t="shared" si="0"/>
        <v>0.1</v>
      </c>
      <c r="G21" s="5">
        <f t="shared" ref="G21:G26" si="2">D21*(1+F21)</f>
        <v>29090.600000000002</v>
      </c>
      <c r="H21" s="5">
        <f t="shared" si="1"/>
        <v>279.5667165769832</v>
      </c>
    </row>
    <row r="22" spans="2:8">
      <c r="B22" s="3" t="s">
        <v>25</v>
      </c>
      <c r="C22" s="3" t="s">
        <v>15</v>
      </c>
      <c r="D22" s="7">
        <v>2.81</v>
      </c>
      <c r="E22" s="21">
        <v>-0.2</v>
      </c>
      <c r="F22" s="29">
        <f t="shared" si="0"/>
        <v>0.16</v>
      </c>
      <c r="G22" s="8">
        <f t="shared" si="2"/>
        <v>3.2595999999999998</v>
      </c>
      <c r="H22" s="5">
        <f t="shared" si="1"/>
        <v>-298.2044976821154</v>
      </c>
    </row>
    <row r="23" spans="2:8">
      <c r="B23" s="3" t="s">
        <v>26</v>
      </c>
      <c r="C23" s="3" t="s">
        <v>45</v>
      </c>
      <c r="D23" s="9">
        <v>10.109219278186936</v>
      </c>
      <c r="E23" s="21">
        <v>0.15</v>
      </c>
      <c r="F23" s="29">
        <f t="shared" si="0"/>
        <v>0.06</v>
      </c>
      <c r="G23" s="10">
        <f t="shared" si="2"/>
        <v>10.715772434878152</v>
      </c>
      <c r="H23" s="5">
        <f t="shared" si="1"/>
        <v>83.870014973094953</v>
      </c>
    </row>
    <row r="24" spans="2:8">
      <c r="B24" s="3" t="s">
        <v>27</v>
      </c>
      <c r="C24" s="3" t="s">
        <v>46</v>
      </c>
      <c r="D24" s="11">
        <v>427.97063480445354</v>
      </c>
      <c r="E24" s="21">
        <v>0.2</v>
      </c>
      <c r="F24" s="29">
        <f t="shared" si="0"/>
        <v>0.06</v>
      </c>
      <c r="G24" s="5">
        <f t="shared" si="2"/>
        <v>453.64887289272076</v>
      </c>
      <c r="H24" s="5">
        <f t="shared" si="1"/>
        <v>111.82668663079328</v>
      </c>
    </row>
    <row r="25" spans="2:8">
      <c r="B25" s="3" t="s">
        <v>28</v>
      </c>
      <c r="C25" s="3" t="s">
        <v>47</v>
      </c>
      <c r="D25" s="12">
        <v>1620.28</v>
      </c>
      <c r="E25" s="23">
        <v>-0.25</v>
      </c>
      <c r="F25" s="29">
        <f t="shared" si="0"/>
        <v>0.44</v>
      </c>
      <c r="G25" s="5">
        <f t="shared" si="2"/>
        <v>2333.2031999999999</v>
      </c>
      <c r="H25" s="5">
        <f t="shared" si="1"/>
        <v>-1025.0779607822717</v>
      </c>
    </row>
    <row r="26" spans="2:8">
      <c r="B26" s="3" t="s">
        <v>29</v>
      </c>
      <c r="C26" s="3" t="s">
        <v>16</v>
      </c>
      <c r="D26" s="4">
        <v>26.539663710292121</v>
      </c>
      <c r="E26" s="24">
        <v>-0.3</v>
      </c>
      <c r="F26" s="29">
        <f t="shared" si="0"/>
        <v>0.2</v>
      </c>
      <c r="G26" s="8">
        <f t="shared" si="2"/>
        <v>31.847596452350544</v>
      </c>
      <c r="H26" s="5">
        <f t="shared" si="1"/>
        <v>-559.13343315396639</v>
      </c>
    </row>
    <row r="27" spans="2:8">
      <c r="B27" s="3" t="s">
        <v>2</v>
      </c>
      <c r="C27" s="3" t="s">
        <v>48</v>
      </c>
      <c r="D27" s="13">
        <f>25.5312069933318*365</f>
        <v>9318.8905525661066</v>
      </c>
      <c r="E27" s="14"/>
      <c r="F27" s="15"/>
      <c r="G27" s="15"/>
      <c r="H27" s="16"/>
    </row>
    <row r="28" spans="2:8">
      <c r="E28" s="36" t="s">
        <v>37</v>
      </c>
      <c r="F28" s="37"/>
      <c r="G28" s="38"/>
      <c r="H28" s="19">
        <f>D27+H20+H21+H22+H23+H24+H25+H26</f>
        <v>10986.971961475441</v>
      </c>
    </row>
    <row r="29" spans="2:8">
      <c r="E29" s="37" t="s">
        <v>11</v>
      </c>
      <c r="F29" s="37"/>
      <c r="G29" s="37"/>
      <c r="H29" s="31">
        <f>(H28-D27)/D27</f>
        <v>0.17900000000000016</v>
      </c>
    </row>
    <row r="31" spans="2:8">
      <c r="D31" s="20"/>
    </row>
    <row r="33" spans="2:17">
      <c r="B33" s="52" t="s">
        <v>33</v>
      </c>
      <c r="C33" s="52"/>
      <c r="D33" s="52"/>
      <c r="E33" s="52"/>
      <c r="F33" s="52"/>
      <c r="G33" s="52"/>
      <c r="H33" s="52"/>
    </row>
    <row r="34" spans="2:17" ht="60">
      <c r="B34" s="2" t="s">
        <v>0</v>
      </c>
      <c r="C34" s="2" t="s">
        <v>10</v>
      </c>
      <c r="D34" s="2" t="s">
        <v>8</v>
      </c>
      <c r="E34" s="2" t="s">
        <v>6</v>
      </c>
      <c r="F34" s="2" t="s">
        <v>7</v>
      </c>
      <c r="G34" s="2" t="s">
        <v>9</v>
      </c>
      <c r="H34" s="2" t="s">
        <v>65</v>
      </c>
    </row>
    <row r="35" spans="2:17">
      <c r="B35" s="3" t="s">
        <v>2</v>
      </c>
      <c r="C35" s="3" t="s">
        <v>48</v>
      </c>
      <c r="D35" s="11">
        <f>H28</f>
        <v>10986.971961475441</v>
      </c>
      <c r="E35" s="3">
        <v>0.54</v>
      </c>
      <c r="F35" s="32">
        <f>H29</f>
        <v>0.17900000000000016</v>
      </c>
      <c r="G35" s="11">
        <f>D35*(1+F35)</f>
        <v>12953.639942579548</v>
      </c>
      <c r="H35" s="11">
        <f>($D$38)*E35*F35</f>
        <v>252.53971560000022</v>
      </c>
    </row>
    <row r="36" spans="2:17">
      <c r="B36" s="3" t="s">
        <v>41</v>
      </c>
      <c r="C36" s="3" t="s">
        <v>49</v>
      </c>
      <c r="D36" s="11">
        <v>335.3</v>
      </c>
      <c r="E36" s="3">
        <v>0.18</v>
      </c>
      <c r="F36" s="32">
        <f>C13</f>
        <v>0.44</v>
      </c>
      <c r="G36" s="11">
        <f t="shared" ref="G36:G37" si="3">D36*(1+F36)</f>
        <v>482.83199999999999</v>
      </c>
      <c r="H36" s="11">
        <f t="shared" ref="H36:H37" si="4">($D$38)*E36*F36</f>
        <v>206.92267199999998</v>
      </c>
    </row>
    <row r="37" spans="2:17">
      <c r="B37" s="3" t="s">
        <v>42</v>
      </c>
      <c r="C37" s="3" t="s">
        <v>50</v>
      </c>
      <c r="D37" s="9">
        <v>6.45</v>
      </c>
      <c r="E37" s="3">
        <v>-0.53</v>
      </c>
      <c r="F37" s="32">
        <f>C14</f>
        <v>0.06</v>
      </c>
      <c r="G37" s="9">
        <f t="shared" si="3"/>
        <v>6.8370000000000006</v>
      </c>
      <c r="H37" s="11">
        <f t="shared" si="4"/>
        <v>-83.082588000000001</v>
      </c>
      <c r="J37" s="51"/>
      <c r="K37" s="51"/>
      <c r="L37" s="51"/>
      <c r="M37" s="51"/>
      <c r="N37" s="51"/>
      <c r="O37" s="51"/>
      <c r="P37" s="51"/>
      <c r="Q37" s="51"/>
    </row>
    <row r="38" spans="2:17">
      <c r="B38" s="3" t="s">
        <v>53</v>
      </c>
      <c r="C38" s="3" t="s">
        <v>52</v>
      </c>
      <c r="D38" s="11">
        <v>2612.66</v>
      </c>
      <c r="E38" s="33"/>
      <c r="F38" s="34"/>
      <c r="G38" s="33"/>
      <c r="H38" s="33"/>
    </row>
    <row r="39" spans="2:17">
      <c r="E39" s="37" t="s">
        <v>38</v>
      </c>
      <c r="F39" s="37"/>
      <c r="G39" s="37"/>
      <c r="H39" s="39">
        <f>D38+H35+H36+H37</f>
        <v>2989.0397996000002</v>
      </c>
    </row>
    <row r="40" spans="2:17">
      <c r="E40" s="37" t="s">
        <v>39</v>
      </c>
      <c r="F40" s="37"/>
      <c r="G40" s="37"/>
      <c r="H40" s="40">
        <f>(H39-D38)/D38</f>
        <v>0.14406000000000013</v>
      </c>
    </row>
    <row r="41" spans="2:17">
      <c r="B41" s="20" t="s">
        <v>34</v>
      </c>
    </row>
    <row r="42" spans="2:17" ht="60">
      <c r="B42" s="2" t="s">
        <v>0</v>
      </c>
      <c r="C42" s="2" t="s">
        <v>10</v>
      </c>
      <c r="D42" s="2" t="s">
        <v>8</v>
      </c>
      <c r="E42" s="2" t="s">
        <v>6</v>
      </c>
      <c r="F42" s="2" t="s">
        <v>7</v>
      </c>
      <c r="G42" s="2" t="s">
        <v>9</v>
      </c>
      <c r="H42" s="2" t="s">
        <v>66</v>
      </c>
    </row>
    <row r="43" spans="2:17">
      <c r="B43" s="3" t="s">
        <v>2</v>
      </c>
      <c r="C43" s="3" t="s">
        <v>48</v>
      </c>
      <c r="D43" s="11">
        <f>H28</f>
        <v>10986.971961475441</v>
      </c>
      <c r="E43" s="3">
        <v>0.66</v>
      </c>
      <c r="F43" s="42">
        <f>H29</f>
        <v>0.17900000000000016</v>
      </c>
      <c r="G43" s="43">
        <f>D43*(1+F43)</f>
        <v>12953.639942579548</v>
      </c>
      <c r="H43" s="11">
        <f>D44*(E43*F43)</f>
        <v>78.899799000000073</v>
      </c>
    </row>
    <row r="44" spans="2:17">
      <c r="B44" s="18" t="s">
        <v>56</v>
      </c>
      <c r="C44" s="3" t="s">
        <v>51</v>
      </c>
      <c r="D44" s="44">
        <v>667.85</v>
      </c>
      <c r="E44" s="33"/>
      <c r="F44" s="33"/>
      <c r="G44" s="33"/>
      <c r="H44" s="33"/>
    </row>
    <row r="45" spans="2:17">
      <c r="E45" s="37" t="s">
        <v>54</v>
      </c>
      <c r="F45" s="37"/>
      <c r="G45" s="37"/>
      <c r="H45" s="39">
        <f>D44+H43</f>
        <v>746.74979900000005</v>
      </c>
    </row>
    <row r="46" spans="2:17">
      <c r="E46" s="37" t="s">
        <v>55</v>
      </c>
      <c r="F46" s="37"/>
      <c r="G46" s="37"/>
      <c r="H46" s="40">
        <f>(H45-D44)/D44</f>
        <v>0.11814000000000004</v>
      </c>
    </row>
    <row r="48" spans="2:17">
      <c r="B48" s="52" t="s">
        <v>35</v>
      </c>
      <c r="C48" s="52"/>
      <c r="D48" s="52"/>
      <c r="E48" s="52"/>
      <c r="F48" s="52"/>
      <c r="G48" s="52"/>
      <c r="H48" s="52"/>
    </row>
    <row r="49" spans="2:8" ht="60">
      <c r="B49" s="2" t="s">
        <v>0</v>
      </c>
      <c r="C49" s="2" t="s">
        <v>10</v>
      </c>
      <c r="D49" s="2" t="s">
        <v>8</v>
      </c>
      <c r="E49" s="2" t="s">
        <v>6</v>
      </c>
      <c r="F49" s="2" t="s">
        <v>7</v>
      </c>
      <c r="G49" s="2" t="s">
        <v>9</v>
      </c>
      <c r="H49" s="2" t="s">
        <v>67</v>
      </c>
    </row>
    <row r="50" spans="2:8">
      <c r="B50" s="3" t="s">
        <v>2</v>
      </c>
      <c r="C50" s="3" t="s">
        <v>48</v>
      </c>
      <c r="D50" s="11">
        <f>H28</f>
        <v>10986.971961475441</v>
      </c>
      <c r="E50" s="3">
        <v>0.89</v>
      </c>
      <c r="F50" s="45">
        <f>H29</f>
        <v>0.17900000000000016</v>
      </c>
      <c r="G50" s="11">
        <f>D50*(1+F50)</f>
        <v>12953.639942579548</v>
      </c>
      <c r="H50" s="4">
        <f>$D$53*(E50*F50)</f>
        <v>0.93833590000000078</v>
      </c>
    </row>
    <row r="51" spans="2:8">
      <c r="B51" s="3" t="s">
        <v>41</v>
      </c>
      <c r="C51" s="3" t="s">
        <v>49</v>
      </c>
      <c r="D51" s="3">
        <v>335.3</v>
      </c>
      <c r="E51" s="3">
        <v>-0.28999999999999998</v>
      </c>
      <c r="F51" s="46">
        <f>C13</f>
        <v>0.44</v>
      </c>
      <c r="G51" s="11">
        <f t="shared" ref="G51:G52" si="5">D51*(1+F51)</f>
        <v>482.83199999999999</v>
      </c>
      <c r="H51" s="4">
        <f t="shared" ref="H51:H52" si="6">$D$53*(E51*F51)</f>
        <v>-0.7515639999999999</v>
      </c>
    </row>
    <row r="52" spans="2:8">
      <c r="B52" s="3" t="s">
        <v>57</v>
      </c>
      <c r="C52" s="3" t="s">
        <v>59</v>
      </c>
      <c r="D52" s="3">
        <v>19.22</v>
      </c>
      <c r="E52" s="3">
        <v>0.39</v>
      </c>
      <c r="F52" s="46">
        <f>C15</f>
        <v>0.06</v>
      </c>
      <c r="G52" s="11">
        <f t="shared" si="5"/>
        <v>20.373200000000001</v>
      </c>
      <c r="H52" s="4">
        <f t="shared" si="6"/>
        <v>0.137826</v>
      </c>
    </row>
    <row r="53" spans="2:8">
      <c r="B53" s="18" t="s">
        <v>58</v>
      </c>
      <c r="C53" s="3" t="s">
        <v>60</v>
      </c>
      <c r="D53" s="18">
        <v>5.89</v>
      </c>
      <c r="E53" s="33"/>
      <c r="F53" s="33"/>
      <c r="G53" s="33"/>
      <c r="H53" s="33"/>
    </row>
    <row r="54" spans="2:8">
      <c r="E54" s="37" t="s">
        <v>61</v>
      </c>
      <c r="F54" s="37"/>
      <c r="G54" s="37"/>
      <c r="H54" s="47">
        <f>D53+H50+H51+H52</f>
        <v>6.2145979000000011</v>
      </c>
    </row>
    <row r="55" spans="2:8">
      <c r="E55" s="37" t="s">
        <v>40</v>
      </c>
      <c r="F55" s="37"/>
      <c r="G55" s="37"/>
      <c r="H55" s="40">
        <f>(H54-D53)/D53</f>
        <v>5.5110000000000249E-2</v>
      </c>
    </row>
  </sheetData>
  <mergeCells count="3">
    <mergeCell ref="B18:H18"/>
    <mergeCell ref="B33:H33"/>
    <mergeCell ref="B48:H48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21"/>
  <sheetViews>
    <sheetView workbookViewId="0">
      <selection sqref="A1:XFD1048576"/>
    </sheetView>
  </sheetViews>
  <sheetFormatPr baseColWidth="10" defaultRowHeight="14" x14ac:dyDescent="0"/>
  <cols>
    <col min="3" max="3" width="22" customWidth="1"/>
    <col min="5" max="5" width="22.33203125" customWidth="1"/>
    <col min="6" max="6" width="19.83203125" customWidth="1"/>
    <col min="7" max="7" width="23.83203125" customWidth="1"/>
  </cols>
  <sheetData>
    <row r="3" spans="3:7" ht="15">
      <c r="C3" s="76"/>
      <c r="D3" s="76">
        <v>2010</v>
      </c>
      <c r="E3" s="76" t="s">
        <v>71</v>
      </c>
      <c r="F3" s="76" t="s">
        <v>72</v>
      </c>
      <c r="G3" s="76" t="s">
        <v>73</v>
      </c>
    </row>
    <row r="4" spans="3:7" ht="15">
      <c r="C4" s="76" t="s">
        <v>74</v>
      </c>
      <c r="D4" s="81">
        <f>25.5312069933318*365</f>
        <v>9318.8905525661066</v>
      </c>
      <c r="E4" s="81">
        <v>9711.6817893567695</v>
      </c>
      <c r="F4" s="81">
        <v>10152.931257020773</v>
      </c>
      <c r="G4" s="81">
        <v>10986.971961475441</v>
      </c>
    </row>
    <row r="9" spans="3:7" ht="15">
      <c r="C9" s="76"/>
      <c r="D9" s="76">
        <v>2010</v>
      </c>
      <c r="E9" s="76" t="s">
        <v>71</v>
      </c>
      <c r="F9" s="76" t="s">
        <v>72</v>
      </c>
      <c r="G9" s="76" t="s">
        <v>73</v>
      </c>
    </row>
    <row r="10" spans="3:7" ht="15">
      <c r="C10" s="76" t="s">
        <v>75</v>
      </c>
      <c r="D10" s="81">
        <v>2612.66</v>
      </c>
      <c r="E10" s="81">
        <v>2703.0867752600002</v>
      </c>
      <c r="F10" s="81">
        <v>2800.8498997999995</v>
      </c>
      <c r="G10" s="81">
        <v>2989.0397996000002</v>
      </c>
    </row>
    <row r="15" spans="3:7" ht="15">
      <c r="C15" s="76"/>
      <c r="D15" s="76">
        <v>2010</v>
      </c>
      <c r="E15" s="76" t="s">
        <v>71</v>
      </c>
      <c r="F15" s="76" t="s">
        <v>72</v>
      </c>
      <c r="G15" s="76" t="s">
        <v>73</v>
      </c>
    </row>
    <row r="16" spans="3:7" ht="15">
      <c r="C16" s="76" t="s">
        <v>76</v>
      </c>
      <c r="D16" s="80">
        <v>667.85</v>
      </c>
      <c r="E16" s="79">
        <v>686.42891915000007</v>
      </c>
      <c r="F16" s="79">
        <v>707.29989950000004</v>
      </c>
      <c r="G16" s="79">
        <v>746.74979900000005</v>
      </c>
    </row>
    <row r="20" spans="3:7" ht="15">
      <c r="C20" s="76"/>
      <c r="D20" s="76">
        <v>2010</v>
      </c>
      <c r="E20" s="76" t="s">
        <v>71</v>
      </c>
      <c r="F20" s="76" t="s">
        <v>72</v>
      </c>
      <c r="G20" s="76" t="s">
        <v>73</v>
      </c>
    </row>
    <row r="21" spans="3:7" ht="15">
      <c r="C21" s="76" t="s">
        <v>77</v>
      </c>
      <c r="D21" s="78">
        <v>5.89</v>
      </c>
      <c r="E21" s="77">
        <v>5.9575200150000009</v>
      </c>
      <c r="F21" s="77">
        <v>6.05229895</v>
      </c>
      <c r="G21" s="77">
        <v>6.2145979000000011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5"/>
  <sheetViews>
    <sheetView workbookViewId="0">
      <selection activeCell="G26" sqref="G26"/>
    </sheetView>
  </sheetViews>
  <sheetFormatPr baseColWidth="10" defaultColWidth="10.83203125" defaultRowHeight="15" x14ac:dyDescent="0"/>
  <cols>
    <col min="1" max="1" width="2.83203125" style="17" customWidth="1"/>
    <col min="2" max="2" width="47.6640625" style="17" customWidth="1"/>
    <col min="3" max="3" width="43.1640625" style="17" bestFit="1" customWidth="1"/>
    <col min="4" max="4" width="21.1640625" style="55" customWidth="1"/>
    <col min="5" max="5" width="18.33203125" style="17" customWidth="1"/>
    <col min="6" max="6" width="16.83203125" style="17" customWidth="1"/>
    <col min="7" max="7" width="31.5" style="17" customWidth="1"/>
    <col min="8" max="8" width="20.1640625" style="17" customWidth="1"/>
    <col min="9" max="10" width="10.83203125" style="17"/>
    <col min="11" max="11" width="18.1640625" style="17" bestFit="1" customWidth="1"/>
    <col min="12" max="16384" width="10.83203125" style="17"/>
  </cols>
  <sheetData>
    <row r="1" spans="2:11">
      <c r="B1" s="20" t="s">
        <v>5</v>
      </c>
    </row>
    <row r="2" spans="2:11">
      <c r="B2" s="20"/>
      <c r="C2" s="27" t="s">
        <v>36</v>
      </c>
    </row>
    <row r="3" spans="2:11">
      <c r="B3" s="20" t="s">
        <v>12</v>
      </c>
    </row>
    <row r="4" spans="2:11">
      <c r="B4" s="20" t="s">
        <v>13</v>
      </c>
    </row>
    <row r="5" spans="2:11">
      <c r="B5" s="20"/>
      <c r="C5" s="26" t="s">
        <v>14</v>
      </c>
      <c r="E5" s="20" t="s">
        <v>62</v>
      </c>
      <c r="F5" s="20"/>
      <c r="G5" s="20"/>
      <c r="H5" s="20"/>
    </row>
    <row r="6" spans="2:11">
      <c r="B6" s="3" t="s">
        <v>17</v>
      </c>
      <c r="C6" s="30">
        <v>0.11</v>
      </c>
      <c r="E6" s="48" t="s">
        <v>37</v>
      </c>
      <c r="F6" s="48"/>
      <c r="G6" s="48"/>
      <c r="H6" s="49">
        <f>H28</f>
        <v>8389.3312199476386</v>
      </c>
      <c r="J6" s="67" t="s">
        <v>69</v>
      </c>
      <c r="K6" s="67"/>
    </row>
    <row r="7" spans="2:11">
      <c r="B7" s="3" t="s">
        <v>23</v>
      </c>
      <c r="C7" s="30">
        <v>2.5000000000000001E-2</v>
      </c>
      <c r="E7" s="50" t="s">
        <v>11</v>
      </c>
      <c r="F7" s="50"/>
      <c r="G7" s="50"/>
      <c r="H7" s="53">
        <f>H29</f>
        <v>-9.974999999999988E-2</v>
      </c>
      <c r="J7" s="3" t="s">
        <v>68</v>
      </c>
      <c r="K7" s="49">
        <f>(D20)*D27</f>
        <v>5608406.5390319647</v>
      </c>
    </row>
    <row r="8" spans="2:11">
      <c r="B8" s="3" t="s">
        <v>22</v>
      </c>
      <c r="C8" s="30">
        <v>0.26</v>
      </c>
      <c r="E8" s="50" t="s">
        <v>38</v>
      </c>
      <c r="F8" s="50"/>
      <c r="G8" s="50"/>
      <c r="H8" s="13">
        <f>H39</f>
        <v>2502.8890901000004</v>
      </c>
      <c r="J8" s="3" t="s">
        <v>70</v>
      </c>
      <c r="K8" s="13">
        <f>G20*H28</f>
        <v>5604354.465307516</v>
      </c>
    </row>
    <row r="9" spans="2:11">
      <c r="B9" s="3" t="s">
        <v>21</v>
      </c>
      <c r="C9" s="30">
        <v>1.4999999999999999E-2</v>
      </c>
      <c r="E9" s="3" t="s">
        <v>39</v>
      </c>
      <c r="F9" s="3"/>
      <c r="G9" s="3"/>
      <c r="H9" s="53">
        <f>H40</f>
        <v>-4.2014999999999782E-2</v>
      </c>
    </row>
    <row r="10" spans="2:11">
      <c r="B10" s="3" t="s">
        <v>20</v>
      </c>
      <c r="C10" s="30">
        <v>1.4999999999999999E-2</v>
      </c>
      <c r="E10" s="3" t="s">
        <v>54</v>
      </c>
      <c r="F10" s="3"/>
      <c r="G10" s="3"/>
      <c r="H10" s="11">
        <f>H45</f>
        <v>623.88209525000002</v>
      </c>
    </row>
    <row r="11" spans="2:11">
      <c r="B11" s="3" t="s">
        <v>19</v>
      </c>
      <c r="C11" s="30">
        <v>0.26</v>
      </c>
      <c r="E11" s="3" t="s">
        <v>55</v>
      </c>
      <c r="F11" s="3"/>
      <c r="G11" s="3"/>
      <c r="H11" s="54">
        <f>H46</f>
        <v>-6.5835000000000005E-2</v>
      </c>
    </row>
    <row r="12" spans="2:11">
      <c r="B12" s="3" t="s">
        <v>18</v>
      </c>
      <c r="C12" s="30">
        <v>0.26</v>
      </c>
      <c r="E12" s="3" t="s">
        <v>61</v>
      </c>
      <c r="F12" s="3"/>
      <c r="G12" s="3"/>
      <c r="H12" s="4">
        <f>H54</f>
        <v>5.2136660250000011</v>
      </c>
    </row>
    <row r="13" spans="2:11">
      <c r="B13" s="3" t="s">
        <v>30</v>
      </c>
      <c r="C13" s="30">
        <v>0.11</v>
      </c>
      <c r="E13" s="3" t="s">
        <v>40</v>
      </c>
      <c r="F13" s="3"/>
      <c r="G13" s="3"/>
      <c r="H13" s="53">
        <f>H55</f>
        <v>-0.11482749999999976</v>
      </c>
    </row>
    <row r="14" spans="2:11">
      <c r="B14" s="3" t="s">
        <v>43</v>
      </c>
      <c r="C14" s="30">
        <v>1.4999999999999999E-2</v>
      </c>
      <c r="E14" s="20"/>
      <c r="F14" s="20"/>
      <c r="G14" s="20"/>
      <c r="H14" s="20"/>
    </row>
    <row r="15" spans="2:11">
      <c r="B15" s="3" t="s">
        <v>31</v>
      </c>
      <c r="C15" s="30">
        <v>1.4999999999999999E-2</v>
      </c>
      <c r="E15" s="20"/>
      <c r="F15" s="20"/>
      <c r="G15" s="20"/>
      <c r="H15" s="20"/>
    </row>
    <row r="16" spans="2:11">
      <c r="E16" s="20"/>
      <c r="F16" s="20"/>
      <c r="G16" s="20"/>
      <c r="H16" s="20"/>
    </row>
    <row r="18" spans="2:8">
      <c r="B18" s="52" t="s">
        <v>32</v>
      </c>
      <c r="C18" s="52"/>
      <c r="D18" s="52"/>
      <c r="E18" s="52"/>
      <c r="F18" s="52"/>
      <c r="G18" s="52"/>
      <c r="H18" s="52"/>
    </row>
    <row r="19" spans="2:8" s="25" customFormat="1" ht="60">
      <c r="B19" s="2" t="s">
        <v>0</v>
      </c>
      <c r="C19" s="2" t="s">
        <v>10</v>
      </c>
      <c r="D19" s="56" t="s">
        <v>8</v>
      </c>
      <c r="E19" s="2" t="s">
        <v>6</v>
      </c>
      <c r="F19" s="2" t="s">
        <v>7</v>
      </c>
      <c r="G19" s="2" t="s">
        <v>9</v>
      </c>
      <c r="H19" s="2" t="s">
        <v>64</v>
      </c>
    </row>
    <row r="20" spans="2:8">
      <c r="B20" s="3" t="s">
        <v>3</v>
      </c>
      <c r="C20" s="3" t="s">
        <v>44</v>
      </c>
      <c r="D20" s="57">
        <v>601.83199999999999</v>
      </c>
      <c r="E20" s="21">
        <v>0.75</v>
      </c>
      <c r="F20" s="29">
        <f t="shared" ref="F20:F26" si="0">C6</f>
        <v>0.11</v>
      </c>
      <c r="G20" s="5">
        <f>D20*(1+F20)</f>
        <v>668.03352000000007</v>
      </c>
      <c r="H20" s="5">
        <f t="shared" ref="H20:H26" si="1">$D$27*(E20*F20)</f>
        <v>768.80847058670383</v>
      </c>
    </row>
    <row r="21" spans="2:8">
      <c r="B21" s="3" t="s">
        <v>24</v>
      </c>
      <c r="C21" s="3" t="s">
        <v>4</v>
      </c>
      <c r="D21" s="58">
        <v>26446</v>
      </c>
      <c r="E21" s="22">
        <v>0.3</v>
      </c>
      <c r="F21" s="29">
        <f t="shared" si="0"/>
        <v>2.5000000000000001E-2</v>
      </c>
      <c r="G21" s="5">
        <f t="shared" ref="G21:G26" si="2">D21*(1+F21)</f>
        <v>27107.149999999998</v>
      </c>
      <c r="H21" s="5">
        <f t="shared" si="1"/>
        <v>69.891679144245799</v>
      </c>
    </row>
    <row r="22" spans="2:8">
      <c r="B22" s="3" t="s">
        <v>25</v>
      </c>
      <c r="C22" s="3" t="s">
        <v>15</v>
      </c>
      <c r="D22" s="59">
        <v>2.81</v>
      </c>
      <c r="E22" s="21">
        <v>-0.2</v>
      </c>
      <c r="F22" s="29">
        <f t="shared" si="0"/>
        <v>0.26</v>
      </c>
      <c r="G22" s="8">
        <f t="shared" si="2"/>
        <v>3.5406</v>
      </c>
      <c r="H22" s="5">
        <f t="shared" si="1"/>
        <v>-484.58230873343757</v>
      </c>
    </row>
    <row r="23" spans="2:8">
      <c r="B23" s="3" t="s">
        <v>26</v>
      </c>
      <c r="C23" s="3" t="s">
        <v>45</v>
      </c>
      <c r="D23" s="60">
        <v>10.109219278186936</v>
      </c>
      <c r="E23" s="21">
        <v>0.15</v>
      </c>
      <c r="F23" s="29">
        <f t="shared" si="0"/>
        <v>1.4999999999999999E-2</v>
      </c>
      <c r="G23" s="10">
        <f t="shared" si="2"/>
        <v>10.260857567359739</v>
      </c>
      <c r="H23" s="5">
        <f t="shared" si="1"/>
        <v>20.967503743273738</v>
      </c>
    </row>
    <row r="24" spans="2:8">
      <c r="B24" s="3" t="s">
        <v>27</v>
      </c>
      <c r="C24" s="3" t="s">
        <v>46</v>
      </c>
      <c r="D24" s="61">
        <v>427.97063480445354</v>
      </c>
      <c r="E24" s="21">
        <v>0.2</v>
      </c>
      <c r="F24" s="29">
        <f t="shared" si="0"/>
        <v>1.4999999999999999E-2</v>
      </c>
      <c r="G24" s="5">
        <f t="shared" si="2"/>
        <v>434.39019432652032</v>
      </c>
      <c r="H24" s="5">
        <f t="shared" si="1"/>
        <v>27.956671657698319</v>
      </c>
    </row>
    <row r="25" spans="2:8">
      <c r="B25" s="3" t="s">
        <v>28</v>
      </c>
      <c r="C25" s="3" t="s">
        <v>47</v>
      </c>
      <c r="D25" s="62">
        <v>1620.28</v>
      </c>
      <c r="E25" s="23">
        <v>-0.25</v>
      </c>
      <c r="F25" s="29">
        <f t="shared" si="0"/>
        <v>0.26</v>
      </c>
      <c r="G25" s="5">
        <f t="shared" si="2"/>
        <v>2041.5527999999999</v>
      </c>
      <c r="H25" s="5">
        <f t="shared" si="1"/>
        <v>-605.72788591679694</v>
      </c>
    </row>
    <row r="26" spans="2:8">
      <c r="B26" s="3" t="s">
        <v>29</v>
      </c>
      <c r="C26" s="3" t="s">
        <v>16</v>
      </c>
      <c r="D26" s="63">
        <v>26.539663710292121</v>
      </c>
      <c r="E26" s="24">
        <v>-0.3</v>
      </c>
      <c r="F26" s="29">
        <f t="shared" si="0"/>
        <v>0.26</v>
      </c>
      <c r="G26" s="8">
        <f t="shared" si="2"/>
        <v>33.439976274968075</v>
      </c>
      <c r="H26" s="5">
        <f t="shared" si="1"/>
        <v>-726.8734631001563</v>
      </c>
    </row>
    <row r="27" spans="2:8">
      <c r="B27" s="3" t="s">
        <v>2</v>
      </c>
      <c r="C27" s="3" t="s">
        <v>48</v>
      </c>
      <c r="D27" s="64">
        <f>25.5312069933318*365</f>
        <v>9318.8905525661066</v>
      </c>
      <c r="E27" s="14"/>
      <c r="F27" s="15"/>
      <c r="G27" s="15"/>
      <c r="H27" s="16"/>
    </row>
    <row r="28" spans="2:8">
      <c r="E28" s="36" t="s">
        <v>37</v>
      </c>
      <c r="F28" s="37"/>
      <c r="G28" s="38"/>
      <c r="H28" s="19">
        <f>D27+H20+H21+H22+H23+H24+H25+H26</f>
        <v>8389.3312199476386</v>
      </c>
    </row>
    <row r="29" spans="2:8">
      <c r="E29" s="37" t="s">
        <v>11</v>
      </c>
      <c r="F29" s="37"/>
      <c r="G29" s="37"/>
      <c r="H29" s="31">
        <f>(H28-D27)/D27</f>
        <v>-9.974999999999988E-2</v>
      </c>
    </row>
    <row r="31" spans="2:8">
      <c r="D31" s="65"/>
    </row>
    <row r="33" spans="2:17">
      <c r="B33" s="52" t="s">
        <v>33</v>
      </c>
      <c r="C33" s="52"/>
      <c r="D33" s="52"/>
      <c r="E33" s="52"/>
      <c r="F33" s="52"/>
      <c r="G33" s="52"/>
      <c r="H33" s="52"/>
    </row>
    <row r="34" spans="2:17" ht="60">
      <c r="B34" s="2" t="s">
        <v>0</v>
      </c>
      <c r="C34" s="2" t="s">
        <v>10</v>
      </c>
      <c r="D34" s="56" t="s">
        <v>8</v>
      </c>
      <c r="E34" s="2" t="s">
        <v>6</v>
      </c>
      <c r="F34" s="2" t="s">
        <v>7</v>
      </c>
      <c r="G34" s="2" t="s">
        <v>9</v>
      </c>
      <c r="H34" s="2" t="s">
        <v>65</v>
      </c>
    </row>
    <row r="35" spans="2:17">
      <c r="B35" s="3" t="s">
        <v>2</v>
      </c>
      <c r="C35" s="3" t="s">
        <v>48</v>
      </c>
      <c r="D35" s="61">
        <f>H28</f>
        <v>8389.3312199476386</v>
      </c>
      <c r="E35" s="3">
        <v>0.54</v>
      </c>
      <c r="F35" s="32">
        <f>H29</f>
        <v>-9.974999999999988E-2</v>
      </c>
      <c r="G35" s="11">
        <f>D35*(1+F35)</f>
        <v>7552.4954307578628</v>
      </c>
      <c r="H35" s="11">
        <f>($D$38)*E35*F35</f>
        <v>-140.73093089999983</v>
      </c>
    </row>
    <row r="36" spans="2:17">
      <c r="B36" s="3" t="s">
        <v>41</v>
      </c>
      <c r="C36" s="3" t="s">
        <v>49</v>
      </c>
      <c r="D36" s="61">
        <v>335.3</v>
      </c>
      <c r="E36" s="3">
        <v>0.18</v>
      </c>
      <c r="F36" s="32">
        <f>C13</f>
        <v>0.11</v>
      </c>
      <c r="G36" s="11">
        <f t="shared" ref="G36:G37" si="3">D36*(1+F36)</f>
        <v>372.18300000000005</v>
      </c>
      <c r="H36" s="11">
        <f t="shared" ref="H36:H37" si="4">($D$38)*E36*F36</f>
        <v>51.730667999999994</v>
      </c>
    </row>
    <row r="37" spans="2:17">
      <c r="B37" s="3" t="s">
        <v>42</v>
      </c>
      <c r="C37" s="3" t="s">
        <v>50</v>
      </c>
      <c r="D37" s="60">
        <v>6.45</v>
      </c>
      <c r="E37" s="3">
        <v>-0.53</v>
      </c>
      <c r="F37" s="32">
        <f>C14</f>
        <v>1.4999999999999999E-2</v>
      </c>
      <c r="G37" s="9">
        <f t="shared" si="3"/>
        <v>6.5467499999999994</v>
      </c>
      <c r="H37" s="11">
        <f t="shared" si="4"/>
        <v>-20.770647</v>
      </c>
      <c r="J37" s="51"/>
      <c r="K37" s="51"/>
      <c r="L37" s="51"/>
      <c r="M37" s="51"/>
      <c r="N37" s="51"/>
      <c r="O37" s="51"/>
      <c r="P37" s="51"/>
      <c r="Q37" s="51"/>
    </row>
    <row r="38" spans="2:17">
      <c r="B38" s="3" t="s">
        <v>53</v>
      </c>
      <c r="C38" s="3" t="s">
        <v>52</v>
      </c>
      <c r="D38" s="61">
        <v>2612.66</v>
      </c>
      <c r="E38" s="33"/>
      <c r="F38" s="34"/>
      <c r="G38" s="33"/>
      <c r="H38" s="33"/>
    </row>
    <row r="39" spans="2:17">
      <c r="E39" s="37" t="s">
        <v>38</v>
      </c>
      <c r="F39" s="37"/>
      <c r="G39" s="37"/>
      <c r="H39" s="39">
        <f>D38+H35+H36+H37</f>
        <v>2502.8890901000004</v>
      </c>
    </row>
    <row r="40" spans="2:17">
      <c r="E40" s="37" t="s">
        <v>39</v>
      </c>
      <c r="F40" s="37"/>
      <c r="G40" s="37"/>
      <c r="H40" s="40">
        <f>(H39-D38)/D38</f>
        <v>-4.2014999999999782E-2</v>
      </c>
    </row>
    <row r="41" spans="2:17">
      <c r="B41" s="20" t="s">
        <v>34</v>
      </c>
    </row>
    <row r="42" spans="2:17" ht="60">
      <c r="B42" s="2" t="s">
        <v>0</v>
      </c>
      <c r="C42" s="2" t="s">
        <v>10</v>
      </c>
      <c r="D42" s="56" t="s">
        <v>8</v>
      </c>
      <c r="E42" s="2" t="s">
        <v>6</v>
      </c>
      <c r="F42" s="2" t="s">
        <v>7</v>
      </c>
      <c r="G42" s="2" t="s">
        <v>9</v>
      </c>
      <c r="H42" s="2" t="s">
        <v>66</v>
      </c>
    </row>
    <row r="43" spans="2:17">
      <c r="B43" s="3" t="s">
        <v>2</v>
      </c>
      <c r="C43" s="3" t="s">
        <v>48</v>
      </c>
      <c r="D43" s="61">
        <f>H28</f>
        <v>8389.3312199476386</v>
      </c>
      <c r="E43" s="3">
        <v>0.66</v>
      </c>
      <c r="F43" s="42">
        <f>H29</f>
        <v>-9.974999999999988E-2</v>
      </c>
      <c r="G43" s="43">
        <f>D43*(1+F43)</f>
        <v>7552.4954307578628</v>
      </c>
      <c r="H43" s="11">
        <f>D44*(E43*F43)</f>
        <v>-43.967904749999946</v>
      </c>
    </row>
    <row r="44" spans="2:17">
      <c r="B44" s="18" t="s">
        <v>56</v>
      </c>
      <c r="C44" s="3" t="s">
        <v>51</v>
      </c>
      <c r="D44" s="66">
        <v>667.85</v>
      </c>
      <c r="E44" s="33"/>
      <c r="F44" s="33"/>
      <c r="G44" s="33"/>
      <c r="H44" s="33"/>
    </row>
    <row r="45" spans="2:17">
      <c r="E45" s="37" t="s">
        <v>54</v>
      </c>
      <c r="F45" s="37"/>
      <c r="G45" s="37"/>
      <c r="H45" s="39">
        <f>D44+H43</f>
        <v>623.88209525000002</v>
      </c>
    </row>
    <row r="46" spans="2:17">
      <c r="E46" s="37" t="s">
        <v>55</v>
      </c>
      <c r="F46" s="37"/>
      <c r="G46" s="37"/>
      <c r="H46" s="40">
        <f>(H45-D44)/D44</f>
        <v>-6.5835000000000005E-2</v>
      </c>
    </row>
    <row r="48" spans="2:17">
      <c r="B48" s="52" t="s">
        <v>35</v>
      </c>
      <c r="C48" s="52"/>
      <c r="D48" s="52"/>
      <c r="E48" s="52"/>
      <c r="F48" s="52"/>
      <c r="G48" s="52"/>
      <c r="H48" s="52"/>
    </row>
    <row r="49" spans="2:8" ht="60">
      <c r="B49" s="2" t="s">
        <v>0</v>
      </c>
      <c r="C49" s="2" t="s">
        <v>10</v>
      </c>
      <c r="D49" s="56" t="s">
        <v>8</v>
      </c>
      <c r="E49" s="2" t="s">
        <v>6</v>
      </c>
      <c r="F49" s="2" t="s">
        <v>7</v>
      </c>
      <c r="G49" s="2" t="s">
        <v>9</v>
      </c>
      <c r="H49" s="2" t="s">
        <v>67</v>
      </c>
    </row>
    <row r="50" spans="2:8">
      <c r="B50" s="3" t="s">
        <v>2</v>
      </c>
      <c r="C50" s="3" t="s">
        <v>48</v>
      </c>
      <c r="D50" s="61">
        <f>H28</f>
        <v>8389.3312199476386</v>
      </c>
      <c r="E50" s="3">
        <v>0.89</v>
      </c>
      <c r="F50" s="45">
        <f>H29</f>
        <v>-9.974999999999988E-2</v>
      </c>
      <c r="G50" s="11">
        <f>D50*(1+F50)</f>
        <v>7552.4954307578628</v>
      </c>
      <c r="H50" s="4">
        <f>$D$53*(E50*F50)</f>
        <v>-0.52289947499999934</v>
      </c>
    </row>
    <row r="51" spans="2:8">
      <c r="B51" s="3" t="s">
        <v>41</v>
      </c>
      <c r="C51" s="3" t="s">
        <v>49</v>
      </c>
      <c r="D51" s="50">
        <v>335.3</v>
      </c>
      <c r="E51" s="3">
        <v>-0.28999999999999998</v>
      </c>
      <c r="F51" s="46">
        <f>C13</f>
        <v>0.11</v>
      </c>
      <c r="G51" s="11">
        <f t="shared" ref="G51:G52" si="5">D51*(1+F51)</f>
        <v>372.18300000000005</v>
      </c>
      <c r="H51" s="4">
        <f t="shared" ref="H51:H52" si="6">$D$53*(E51*F51)</f>
        <v>-0.18789099999999997</v>
      </c>
    </row>
    <row r="52" spans="2:8">
      <c r="B52" s="3" t="s">
        <v>57</v>
      </c>
      <c r="C52" s="3" t="s">
        <v>59</v>
      </c>
      <c r="D52" s="50">
        <v>19.22</v>
      </c>
      <c r="E52" s="3">
        <v>0.39</v>
      </c>
      <c r="F52" s="46">
        <f>C15</f>
        <v>1.4999999999999999E-2</v>
      </c>
      <c r="G52" s="11">
        <f t="shared" si="5"/>
        <v>19.508299999999998</v>
      </c>
      <c r="H52" s="4">
        <f t="shared" si="6"/>
        <v>3.4456500000000001E-2</v>
      </c>
    </row>
    <row r="53" spans="2:8">
      <c r="B53" s="18" t="s">
        <v>58</v>
      </c>
      <c r="C53" s="3" t="s">
        <v>60</v>
      </c>
      <c r="D53" s="48">
        <v>5.89</v>
      </c>
      <c r="E53" s="33"/>
      <c r="F53" s="33"/>
      <c r="G53" s="33"/>
      <c r="H53" s="33"/>
    </row>
    <row r="54" spans="2:8">
      <c r="E54" s="37" t="s">
        <v>61</v>
      </c>
      <c r="F54" s="37"/>
      <c r="G54" s="37"/>
      <c r="H54" s="47">
        <f>D53+H50+H51+H52</f>
        <v>5.2136660250000011</v>
      </c>
    </row>
    <row r="55" spans="2:8">
      <c r="E55" s="37" t="s">
        <v>40</v>
      </c>
      <c r="F55" s="37"/>
      <c r="G55" s="37"/>
      <c r="H55" s="40">
        <f>(H54-D53)/D53</f>
        <v>-0.11482749999999976</v>
      </c>
    </row>
  </sheetData>
  <mergeCells count="4">
    <mergeCell ref="B18:H18"/>
    <mergeCell ref="B33:H33"/>
    <mergeCell ref="B48:H48"/>
    <mergeCell ref="J6:K6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5"/>
  <sheetViews>
    <sheetView topLeftCell="B1" workbookViewId="0">
      <selection activeCell="C6" sqref="C6:C15"/>
    </sheetView>
  </sheetViews>
  <sheetFormatPr baseColWidth="10" defaultColWidth="10.83203125" defaultRowHeight="15" x14ac:dyDescent="0"/>
  <cols>
    <col min="1" max="1" width="2.83203125" style="17" customWidth="1"/>
    <col min="2" max="2" width="47.6640625" style="17" customWidth="1"/>
    <col min="3" max="3" width="43.1640625" style="17" bestFit="1" customWidth="1"/>
    <col min="4" max="4" width="21.1640625" style="17" customWidth="1"/>
    <col min="5" max="5" width="18.33203125" style="17" customWidth="1"/>
    <col min="6" max="6" width="16.83203125" style="17" customWidth="1"/>
    <col min="7" max="7" width="33.83203125" style="17" customWidth="1"/>
    <col min="8" max="8" width="20.1640625" style="17" customWidth="1"/>
    <col min="9" max="16384" width="10.83203125" style="17"/>
  </cols>
  <sheetData>
    <row r="1" spans="2:8">
      <c r="B1" s="20" t="s">
        <v>1</v>
      </c>
    </row>
    <row r="2" spans="2:8">
      <c r="B2" s="20"/>
      <c r="C2" s="27" t="s">
        <v>36</v>
      </c>
    </row>
    <row r="3" spans="2:8">
      <c r="B3" s="20" t="s">
        <v>12</v>
      </c>
    </row>
    <row r="4" spans="2:8">
      <c r="B4" s="20" t="s">
        <v>13</v>
      </c>
    </row>
    <row r="5" spans="2:8">
      <c r="B5" s="20"/>
      <c r="C5" s="26" t="s">
        <v>14</v>
      </c>
      <c r="E5" s="20" t="s">
        <v>62</v>
      </c>
      <c r="F5" s="20"/>
      <c r="G5" s="20"/>
      <c r="H5" s="20"/>
    </row>
    <row r="6" spans="2:8">
      <c r="B6" s="3" t="s">
        <v>17</v>
      </c>
      <c r="C6" s="30">
        <v>0.125</v>
      </c>
      <c r="E6" s="48" t="s">
        <v>37</v>
      </c>
      <c r="F6" s="48"/>
      <c r="G6" s="48"/>
      <c r="H6" s="49">
        <f>H28</f>
        <v>6297.1313967397873</v>
      </c>
    </row>
    <row r="7" spans="2:8">
      <c r="B7" s="3" t="s">
        <v>23</v>
      </c>
      <c r="C7" s="30">
        <v>2.5000000000000001E-2</v>
      </c>
      <c r="E7" s="50" t="s">
        <v>11</v>
      </c>
      <c r="F7" s="50"/>
      <c r="G7" s="50"/>
      <c r="H7" s="53">
        <f>H29</f>
        <v>5.225000000000022E-2</v>
      </c>
    </row>
    <row r="8" spans="2:8">
      <c r="B8" s="3" t="s">
        <v>22</v>
      </c>
      <c r="C8" s="30">
        <v>0.04</v>
      </c>
      <c r="E8" s="50" t="s">
        <v>38</v>
      </c>
      <c r="F8" s="50"/>
      <c r="G8" s="50"/>
      <c r="H8" s="13">
        <f>H39</f>
        <v>2134.712474302582</v>
      </c>
    </row>
    <row r="9" spans="2:8">
      <c r="B9" s="3" t="s">
        <v>21</v>
      </c>
      <c r="C9" s="30">
        <v>1.4999999999999999E-2</v>
      </c>
      <c r="E9" s="3" t="s">
        <v>39</v>
      </c>
      <c r="F9" s="3"/>
      <c r="G9" s="3"/>
      <c r="H9" s="53">
        <f>H40</f>
        <v>4.2765000000000122E-2</v>
      </c>
    </row>
    <row r="10" spans="2:8">
      <c r="B10" s="3" t="s">
        <v>20</v>
      </c>
      <c r="C10" s="30">
        <v>1.4999999999999999E-2</v>
      </c>
      <c r="E10" s="3" t="s">
        <v>54</v>
      </c>
      <c r="F10" s="3"/>
      <c r="G10" s="3"/>
      <c r="H10" s="11">
        <f>H45</f>
        <v>599.38601960885171</v>
      </c>
    </row>
    <row r="11" spans="2:8">
      <c r="B11" s="3" t="s">
        <v>19</v>
      </c>
      <c r="C11" s="30">
        <v>0.125</v>
      </c>
      <c r="E11" s="3" t="s">
        <v>55</v>
      </c>
      <c r="F11" s="3"/>
      <c r="G11" s="3"/>
      <c r="H11" s="54">
        <f>H46</f>
        <v>3.4485000000000078E-2</v>
      </c>
    </row>
    <row r="12" spans="2:8">
      <c r="B12" s="3" t="s">
        <v>18</v>
      </c>
      <c r="C12" s="30">
        <v>0.05</v>
      </c>
      <c r="E12" s="3" t="s">
        <v>61</v>
      </c>
      <c r="F12" s="3"/>
      <c r="G12" s="3"/>
      <c r="H12" s="4">
        <f>H54</f>
        <v>2.8661216352766865</v>
      </c>
    </row>
    <row r="13" spans="2:8">
      <c r="B13" s="3" t="s">
        <v>30</v>
      </c>
      <c r="C13" s="30">
        <v>0.125</v>
      </c>
      <c r="E13" s="3" t="s">
        <v>40</v>
      </c>
      <c r="F13" s="3"/>
      <c r="G13" s="3"/>
      <c r="H13" s="53">
        <f>H55</f>
        <v>1.6102500000000106E-2</v>
      </c>
    </row>
    <row r="14" spans="2:8">
      <c r="B14" s="3" t="s">
        <v>43</v>
      </c>
      <c r="C14" s="30">
        <v>1.4999999999999999E-2</v>
      </c>
      <c r="E14" s="20"/>
      <c r="F14" s="20"/>
      <c r="G14" s="20"/>
      <c r="H14" s="20"/>
    </row>
    <row r="15" spans="2:8">
      <c r="B15" s="3" t="s">
        <v>31</v>
      </c>
      <c r="C15" s="30">
        <v>1.4999999999999999E-2</v>
      </c>
      <c r="E15" s="20"/>
      <c r="F15" s="20"/>
      <c r="G15" s="20"/>
      <c r="H15" s="20"/>
    </row>
    <row r="16" spans="2:8">
      <c r="E16" s="20"/>
      <c r="F16" s="20"/>
      <c r="G16" s="20"/>
      <c r="H16" s="20"/>
    </row>
    <row r="18" spans="2:8">
      <c r="B18" s="52" t="s">
        <v>32</v>
      </c>
      <c r="C18" s="52"/>
      <c r="D18" s="52"/>
      <c r="E18" s="52"/>
      <c r="F18" s="52"/>
      <c r="G18" s="52"/>
      <c r="H18" s="52"/>
    </row>
    <row r="19" spans="2:8" s="25" customFormat="1" ht="60">
      <c r="B19" s="2" t="s">
        <v>0</v>
      </c>
      <c r="C19" s="2" t="s">
        <v>10</v>
      </c>
      <c r="D19" s="2" t="s">
        <v>63</v>
      </c>
      <c r="E19" s="2" t="s">
        <v>6</v>
      </c>
      <c r="F19" s="2" t="s">
        <v>7</v>
      </c>
      <c r="G19" s="2" t="s">
        <v>9</v>
      </c>
      <c r="H19" s="2" t="s">
        <v>64</v>
      </c>
    </row>
    <row r="20" spans="2:8">
      <c r="B20" s="3" t="s">
        <v>3</v>
      </c>
      <c r="C20" s="3" t="s">
        <v>44</v>
      </c>
      <c r="D20" s="28">
        <v>932.87599999999998</v>
      </c>
      <c r="E20" s="21">
        <v>0.75</v>
      </c>
      <c r="F20" s="29">
        <f t="shared" ref="F20:F26" si="0">C6</f>
        <v>0.125</v>
      </c>
      <c r="G20" s="5">
        <f>D20*(1+F20)</f>
        <v>1049.4855</v>
      </c>
      <c r="H20" s="5">
        <f t="shared" ref="H20:H26" si="1">$D$27*(E20*F20)</f>
        <v>561.04164261758604</v>
      </c>
    </row>
    <row r="21" spans="2:8">
      <c r="B21" s="3" t="s">
        <v>24</v>
      </c>
      <c r="C21" s="3" t="s">
        <v>4</v>
      </c>
      <c r="D21" s="6">
        <v>25051</v>
      </c>
      <c r="E21" s="22">
        <v>0.3</v>
      </c>
      <c r="F21" s="29">
        <f t="shared" si="0"/>
        <v>2.5000000000000001E-2</v>
      </c>
      <c r="G21" s="5">
        <f t="shared" ref="G21:G26" si="2">D21*(1+F21)</f>
        <v>25677.274999999998</v>
      </c>
      <c r="H21" s="5">
        <f t="shared" si="1"/>
        <v>44.883331409406885</v>
      </c>
    </row>
    <row r="22" spans="2:8">
      <c r="B22" s="3" t="s">
        <v>25</v>
      </c>
      <c r="C22" s="3" t="s">
        <v>15</v>
      </c>
      <c r="D22" s="7">
        <v>2.81</v>
      </c>
      <c r="E22" s="21">
        <v>-0.2</v>
      </c>
      <c r="F22" s="29">
        <f t="shared" si="0"/>
        <v>0.04</v>
      </c>
      <c r="G22" s="8">
        <f t="shared" si="2"/>
        <v>2.9224000000000001</v>
      </c>
      <c r="H22" s="5">
        <f t="shared" si="1"/>
        <v>-47.875553503367343</v>
      </c>
    </row>
    <row r="23" spans="2:8">
      <c r="B23" s="3" t="s">
        <v>26</v>
      </c>
      <c r="C23" s="3" t="s">
        <v>45</v>
      </c>
      <c r="D23" s="9">
        <v>5.6162978227259437</v>
      </c>
      <c r="E23" s="21">
        <v>0.15</v>
      </c>
      <c r="F23" s="29">
        <f t="shared" si="0"/>
        <v>1.4999999999999999E-2</v>
      </c>
      <c r="G23" s="10">
        <f t="shared" si="2"/>
        <v>5.7005422900668323</v>
      </c>
      <c r="H23" s="5">
        <f t="shared" si="1"/>
        <v>13.464999422822064</v>
      </c>
    </row>
    <row r="24" spans="2:8">
      <c r="B24" s="3" t="s">
        <v>27</v>
      </c>
      <c r="C24" s="3" t="s">
        <v>46</v>
      </c>
      <c r="D24" s="11">
        <v>392.71692992020695</v>
      </c>
      <c r="E24" s="21">
        <v>0.2</v>
      </c>
      <c r="F24" s="29">
        <f t="shared" si="0"/>
        <v>1.4999999999999999E-2</v>
      </c>
      <c r="G24" s="5">
        <f t="shared" si="2"/>
        <v>398.60768386901003</v>
      </c>
      <c r="H24" s="5">
        <f t="shared" si="1"/>
        <v>17.953332563762753</v>
      </c>
    </row>
    <row r="25" spans="2:8">
      <c r="B25" s="3" t="s">
        <v>28</v>
      </c>
      <c r="C25" s="3" t="s">
        <v>47</v>
      </c>
      <c r="D25" s="12">
        <v>3578.87</v>
      </c>
      <c r="E25" s="23">
        <v>-0.25</v>
      </c>
      <c r="F25" s="29">
        <f t="shared" si="0"/>
        <v>0.125</v>
      </c>
      <c r="G25" s="5">
        <f t="shared" si="2"/>
        <v>4026.2287499999998</v>
      </c>
      <c r="H25" s="5">
        <f t="shared" si="1"/>
        <v>-187.01388087252869</v>
      </c>
    </row>
    <row r="26" spans="2:8">
      <c r="B26" s="3" t="s">
        <v>29</v>
      </c>
      <c r="C26" s="3" t="s">
        <v>16</v>
      </c>
      <c r="D26" s="4">
        <v>79.921764182180112</v>
      </c>
      <c r="E26" s="24">
        <v>-0.3</v>
      </c>
      <c r="F26" s="29">
        <f t="shared" si="0"/>
        <v>0.05</v>
      </c>
      <c r="G26" s="8">
        <f t="shared" si="2"/>
        <v>83.917852391289117</v>
      </c>
      <c r="H26" s="5">
        <f t="shared" si="1"/>
        <v>-89.766662818813771</v>
      </c>
    </row>
    <row r="27" spans="2:8">
      <c r="B27" s="3" t="s">
        <v>2</v>
      </c>
      <c r="C27" s="3" t="s">
        <v>48</v>
      </c>
      <c r="D27" s="13">
        <v>5984.444187920918</v>
      </c>
      <c r="E27" s="14"/>
      <c r="F27" s="15"/>
      <c r="G27" s="15"/>
      <c r="H27" s="16"/>
    </row>
    <row r="28" spans="2:8">
      <c r="E28" s="36" t="s">
        <v>37</v>
      </c>
      <c r="F28" s="37"/>
      <c r="G28" s="38"/>
      <c r="H28" s="19">
        <f>D27+H20+H21+H22+H23+H24+H25+H26</f>
        <v>6297.1313967397873</v>
      </c>
    </row>
    <row r="29" spans="2:8">
      <c r="E29" s="37" t="s">
        <v>11</v>
      </c>
      <c r="F29" s="37"/>
      <c r="G29" s="37"/>
      <c r="H29" s="31">
        <f>(H28-D27)/D27</f>
        <v>5.225000000000022E-2</v>
      </c>
    </row>
    <row r="31" spans="2:8">
      <c r="D31" s="20"/>
    </row>
    <row r="33" spans="2:17">
      <c r="B33" s="52" t="s">
        <v>33</v>
      </c>
      <c r="C33" s="52"/>
      <c r="D33" s="52"/>
      <c r="E33" s="52"/>
      <c r="F33" s="52"/>
      <c r="G33" s="52"/>
      <c r="H33" s="52"/>
    </row>
    <row r="34" spans="2:17" ht="60">
      <c r="B34" s="2" t="s">
        <v>0</v>
      </c>
      <c r="C34" s="2" t="s">
        <v>10</v>
      </c>
      <c r="D34" s="2" t="s">
        <v>63</v>
      </c>
      <c r="E34" s="2" t="s">
        <v>6</v>
      </c>
      <c r="F34" s="2" t="s">
        <v>7</v>
      </c>
      <c r="G34" s="2" t="s">
        <v>9</v>
      </c>
      <c r="H34" s="2" t="s">
        <v>65</v>
      </c>
    </row>
    <row r="35" spans="2:17">
      <c r="B35" s="3" t="s">
        <v>2</v>
      </c>
      <c r="C35" s="3" t="s">
        <v>48</v>
      </c>
      <c r="D35" s="11">
        <f>H28</f>
        <v>6297.1313967397873</v>
      </c>
      <c r="E35" s="3">
        <v>0.54</v>
      </c>
      <c r="F35" s="32">
        <f>H29</f>
        <v>5.225000000000022E-2</v>
      </c>
      <c r="G35" s="11">
        <f>D35*(1+F35)</f>
        <v>6626.1565122194424</v>
      </c>
      <c r="H35" s="11">
        <f>($D$38)*E35*F35</f>
        <v>57.760773004893345</v>
      </c>
    </row>
    <row r="36" spans="2:17">
      <c r="B36" s="3" t="s">
        <v>41</v>
      </c>
      <c r="C36" s="3" t="s">
        <v>49</v>
      </c>
      <c r="D36" s="11">
        <v>460.3</v>
      </c>
      <c r="E36" s="3">
        <v>0.18</v>
      </c>
      <c r="F36" s="32">
        <f>C13</f>
        <v>0.125</v>
      </c>
      <c r="G36" s="11">
        <f t="shared" ref="G36:G37" si="3">D36*(1+F36)</f>
        <v>517.83749999999998</v>
      </c>
      <c r="H36" s="11">
        <f t="shared" ref="H36:H37" si="4">($D$38)*E36*F36</f>
        <v>46.061222491940264</v>
      </c>
    </row>
    <row r="37" spans="2:17">
      <c r="B37" s="3" t="s">
        <v>42</v>
      </c>
      <c r="C37" s="3" t="s">
        <v>50</v>
      </c>
      <c r="D37" s="9">
        <v>13.68</v>
      </c>
      <c r="E37" s="3">
        <v>-0.53</v>
      </c>
      <c r="F37" s="32">
        <f>C14</f>
        <v>1.4999999999999999E-2</v>
      </c>
      <c r="G37" s="9">
        <f t="shared" si="3"/>
        <v>13.885199999999998</v>
      </c>
      <c r="H37" s="11">
        <f t="shared" si="4"/>
        <v>-16.27496528048556</v>
      </c>
      <c r="J37" s="51"/>
      <c r="K37" s="51"/>
      <c r="L37" s="51"/>
      <c r="M37" s="51"/>
      <c r="N37" s="51"/>
      <c r="O37" s="51"/>
      <c r="P37" s="51"/>
      <c r="Q37" s="51"/>
    </row>
    <row r="38" spans="2:17">
      <c r="B38" s="3" t="s">
        <v>53</v>
      </c>
      <c r="C38" s="3" t="s">
        <v>52</v>
      </c>
      <c r="D38" s="11">
        <v>2047.1654440862339</v>
      </c>
      <c r="E38" s="33"/>
      <c r="F38" s="34"/>
      <c r="G38" s="33"/>
      <c r="H38" s="33"/>
    </row>
    <row r="39" spans="2:17">
      <c r="E39" s="37" t="s">
        <v>38</v>
      </c>
      <c r="F39" s="37"/>
      <c r="G39" s="37"/>
      <c r="H39" s="39">
        <f>D38+H35+H36+H37</f>
        <v>2134.712474302582</v>
      </c>
    </row>
    <row r="40" spans="2:17">
      <c r="E40" s="37" t="s">
        <v>39</v>
      </c>
      <c r="F40" s="37"/>
      <c r="G40" s="37"/>
      <c r="H40" s="40">
        <f>(H39-D38)/D38</f>
        <v>4.2765000000000122E-2</v>
      </c>
    </row>
    <row r="41" spans="2:17">
      <c r="B41" s="20" t="s">
        <v>34</v>
      </c>
    </row>
    <row r="42" spans="2:17" ht="60">
      <c r="B42" s="2" t="s">
        <v>0</v>
      </c>
      <c r="C42" s="2" t="s">
        <v>10</v>
      </c>
      <c r="D42" s="2" t="s">
        <v>63</v>
      </c>
      <c r="E42" s="2" t="s">
        <v>6</v>
      </c>
      <c r="F42" s="2" t="s">
        <v>7</v>
      </c>
      <c r="G42" s="2" t="s">
        <v>9</v>
      </c>
      <c r="H42" s="2" t="s">
        <v>66</v>
      </c>
    </row>
    <row r="43" spans="2:17">
      <c r="B43" s="3" t="s">
        <v>2</v>
      </c>
      <c r="C43" s="3" t="s">
        <v>48</v>
      </c>
      <c r="D43" s="11">
        <f>H28</f>
        <v>6297.1313967397873</v>
      </c>
      <c r="E43" s="3">
        <v>0.66</v>
      </c>
      <c r="F43" s="42">
        <f>H29</f>
        <v>5.225000000000022E-2</v>
      </c>
      <c r="G43" s="43">
        <f>D43*(1+F43)</f>
        <v>6626.1565122194424</v>
      </c>
      <c r="H43" s="11">
        <f>D44*(E43*F43)</f>
        <v>19.980789364960671</v>
      </c>
    </row>
    <row r="44" spans="2:17">
      <c r="B44" s="18" t="s">
        <v>56</v>
      </c>
      <c r="C44" s="3" t="s">
        <v>51</v>
      </c>
      <c r="D44" s="44">
        <v>579.40523024389108</v>
      </c>
      <c r="E44" s="33"/>
      <c r="F44" s="33"/>
      <c r="G44" s="33"/>
      <c r="H44" s="33"/>
    </row>
    <row r="45" spans="2:17">
      <c r="E45" s="37" t="s">
        <v>54</v>
      </c>
      <c r="F45" s="37"/>
      <c r="G45" s="37"/>
      <c r="H45" s="39">
        <f>D44+H43</f>
        <v>599.38601960885171</v>
      </c>
    </row>
    <row r="46" spans="2:17">
      <c r="E46" s="37" t="s">
        <v>55</v>
      </c>
      <c r="F46" s="37"/>
      <c r="G46" s="37"/>
      <c r="H46" s="40">
        <f>(H45-D44)/D44</f>
        <v>3.4485000000000078E-2</v>
      </c>
    </row>
    <row r="48" spans="2:17">
      <c r="B48" s="52" t="s">
        <v>35</v>
      </c>
      <c r="C48" s="52"/>
      <c r="D48" s="52"/>
      <c r="E48" s="52"/>
      <c r="F48" s="52"/>
      <c r="G48" s="52"/>
      <c r="H48" s="52"/>
    </row>
    <row r="49" spans="2:8" ht="60">
      <c r="B49" s="2" t="s">
        <v>0</v>
      </c>
      <c r="C49" s="2" t="s">
        <v>10</v>
      </c>
      <c r="D49" s="2" t="s">
        <v>63</v>
      </c>
      <c r="E49" s="2" t="s">
        <v>6</v>
      </c>
      <c r="F49" s="2" t="s">
        <v>7</v>
      </c>
      <c r="G49" s="2" t="s">
        <v>9</v>
      </c>
      <c r="H49" s="2" t="s">
        <v>67</v>
      </c>
    </row>
    <row r="50" spans="2:8">
      <c r="B50" s="3" t="s">
        <v>2</v>
      </c>
      <c r="C50" s="3" t="s">
        <v>48</v>
      </c>
      <c r="D50" s="11">
        <f>H28</f>
        <v>6297.1313967397873</v>
      </c>
      <c r="E50" s="3">
        <v>0.89</v>
      </c>
      <c r="F50" s="45">
        <f>H29</f>
        <v>5.225000000000022E-2</v>
      </c>
      <c r="G50" s="11">
        <f>D50*(1+F50)</f>
        <v>6626.1565122194424</v>
      </c>
      <c r="H50" s="4">
        <f>$D$53*(E50*F50)</f>
        <v>0.13116966186428503</v>
      </c>
    </row>
    <row r="51" spans="2:8">
      <c r="B51" s="3" t="s">
        <v>41</v>
      </c>
      <c r="C51" s="3" t="s">
        <v>49</v>
      </c>
      <c r="D51" s="11">
        <v>460.3</v>
      </c>
      <c r="E51" s="3">
        <v>-0.28999999999999998</v>
      </c>
      <c r="F51" s="46">
        <f>C13</f>
        <v>0.125</v>
      </c>
      <c r="G51" s="11">
        <f t="shared" ref="G51:G52" si="5">D51*(1+F51)</f>
        <v>517.83749999999998</v>
      </c>
      <c r="H51" s="4">
        <f t="shared" ref="H51:H52" si="6">$D$53*(E51*F51)</f>
        <v>-0.10225042186076687</v>
      </c>
    </row>
    <row r="52" spans="2:8">
      <c r="B52" s="3" t="s">
        <v>57</v>
      </c>
      <c r="C52" s="3" t="s">
        <v>59</v>
      </c>
      <c r="D52" s="3">
        <v>40.31</v>
      </c>
      <c r="E52" s="3">
        <v>0.39</v>
      </c>
      <c r="F52" s="46">
        <f>C15</f>
        <v>1.4999999999999999E-2</v>
      </c>
      <c r="G52" s="11">
        <f t="shared" si="5"/>
        <v>40.914650000000002</v>
      </c>
      <c r="H52" s="4">
        <f t="shared" si="6"/>
        <v>1.650110256235824E-2</v>
      </c>
    </row>
    <row r="53" spans="2:8">
      <c r="B53" s="18" t="s">
        <v>58</v>
      </c>
      <c r="C53" s="3" t="s">
        <v>60</v>
      </c>
      <c r="D53" s="18">
        <v>2.8207012927108104</v>
      </c>
      <c r="E53" s="33"/>
      <c r="F53" s="33"/>
      <c r="G53" s="33"/>
      <c r="H53" s="33"/>
    </row>
    <row r="54" spans="2:8">
      <c r="E54" s="37" t="s">
        <v>61</v>
      </c>
      <c r="F54" s="37"/>
      <c r="G54" s="37"/>
      <c r="H54" s="47">
        <f>D53+H50+H51+H52</f>
        <v>2.8661216352766865</v>
      </c>
    </row>
    <row r="55" spans="2:8">
      <c r="E55" s="37" t="s">
        <v>40</v>
      </c>
      <c r="F55" s="37"/>
      <c r="G55" s="37"/>
      <c r="H55" s="40">
        <f>(H54-D53)/D53</f>
        <v>1.6102500000000106E-2</v>
      </c>
    </row>
  </sheetData>
  <mergeCells count="3">
    <mergeCell ref="B18:H18"/>
    <mergeCell ref="B33:H33"/>
    <mergeCell ref="B48:H48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5"/>
  <sheetViews>
    <sheetView tabSelected="1" workbookViewId="0">
      <selection activeCell="D26" sqref="D26"/>
    </sheetView>
  </sheetViews>
  <sheetFormatPr baseColWidth="10" defaultColWidth="10.83203125" defaultRowHeight="15" x14ac:dyDescent="0"/>
  <cols>
    <col min="1" max="1" width="2.83203125" style="17" customWidth="1"/>
    <col min="2" max="2" width="47.6640625" style="17" customWidth="1"/>
    <col min="3" max="3" width="43.1640625" style="17" bestFit="1" customWidth="1"/>
    <col min="4" max="4" width="21.1640625" style="17" customWidth="1"/>
    <col min="5" max="5" width="18.33203125" style="17" customWidth="1"/>
    <col min="6" max="6" width="16.83203125" style="17" customWidth="1"/>
    <col min="7" max="7" width="33.83203125" style="17" customWidth="1"/>
    <col min="8" max="8" width="20.1640625" style="17" customWidth="1"/>
    <col min="9" max="16384" width="10.83203125" style="17"/>
  </cols>
  <sheetData>
    <row r="1" spans="2:8">
      <c r="B1" s="20" t="s">
        <v>1</v>
      </c>
    </row>
    <row r="2" spans="2:8">
      <c r="B2" s="20"/>
      <c r="C2" s="27" t="s">
        <v>36</v>
      </c>
    </row>
    <row r="3" spans="2:8">
      <c r="B3" s="20" t="s">
        <v>12</v>
      </c>
    </row>
    <row r="4" spans="2:8">
      <c r="B4" s="20" t="s">
        <v>13</v>
      </c>
    </row>
    <row r="5" spans="2:8">
      <c r="B5" s="20"/>
      <c r="C5" s="26" t="s">
        <v>14</v>
      </c>
      <c r="E5" s="20" t="s">
        <v>62</v>
      </c>
      <c r="F5" s="20"/>
      <c r="G5" s="20"/>
      <c r="H5" s="20"/>
    </row>
    <row r="6" spans="2:8">
      <c r="B6" s="3" t="s">
        <v>17</v>
      </c>
      <c r="C6" s="30">
        <v>0.25</v>
      </c>
      <c r="E6" s="48" t="s">
        <v>37</v>
      </c>
      <c r="F6" s="48"/>
      <c r="G6" s="48"/>
      <c r="H6" s="13">
        <f>H28</f>
        <v>6609.818605558653</v>
      </c>
    </row>
    <row r="7" spans="2:8">
      <c r="B7" s="3" t="s">
        <v>23</v>
      </c>
      <c r="C7" s="30">
        <v>0.05</v>
      </c>
      <c r="E7" s="50" t="s">
        <v>11</v>
      </c>
      <c r="F7" s="50"/>
      <c r="G7" s="50"/>
      <c r="H7" s="53">
        <f>H29</f>
        <v>0.10449999999999983</v>
      </c>
    </row>
    <row r="8" spans="2:8">
      <c r="B8" s="3" t="s">
        <v>22</v>
      </c>
      <c r="C8" s="30">
        <v>0.08</v>
      </c>
      <c r="E8" s="50" t="s">
        <v>38</v>
      </c>
      <c r="F8" s="50"/>
      <c r="G8" s="50"/>
      <c r="H8" s="13">
        <f>H39</f>
        <v>2222.2595045189296</v>
      </c>
    </row>
    <row r="9" spans="2:8">
      <c r="B9" s="3" t="s">
        <v>21</v>
      </c>
      <c r="C9" s="30">
        <v>0.03</v>
      </c>
      <c r="E9" s="3" t="s">
        <v>39</v>
      </c>
      <c r="F9" s="3"/>
      <c r="G9" s="3"/>
      <c r="H9" s="53">
        <f>H40</f>
        <v>8.5530000000000023E-2</v>
      </c>
    </row>
    <row r="10" spans="2:8">
      <c r="B10" s="3" t="s">
        <v>20</v>
      </c>
      <c r="C10" s="30">
        <v>0.03</v>
      </c>
      <c r="E10" s="3" t="s">
        <v>54</v>
      </c>
      <c r="F10" s="3"/>
      <c r="G10" s="3"/>
      <c r="H10" s="13">
        <f>H45</f>
        <v>619.36680897381223</v>
      </c>
    </row>
    <row r="11" spans="2:8">
      <c r="B11" s="3" t="s">
        <v>19</v>
      </c>
      <c r="C11" s="30">
        <v>0.25</v>
      </c>
      <c r="E11" s="3" t="s">
        <v>55</v>
      </c>
      <c r="F11" s="3"/>
      <c r="G11" s="3"/>
      <c r="H11" s="54">
        <f>H46</f>
        <v>6.8969999999999962E-2</v>
      </c>
    </row>
    <row r="12" spans="2:8">
      <c r="B12" s="3" t="s">
        <v>18</v>
      </c>
      <c r="C12" s="30">
        <v>0.1</v>
      </c>
      <c r="E12" s="3" t="s">
        <v>61</v>
      </c>
      <c r="F12" s="3"/>
      <c r="G12" s="3"/>
      <c r="H12" s="85">
        <f>H54</f>
        <v>2.9115419778425617</v>
      </c>
    </row>
    <row r="13" spans="2:8">
      <c r="B13" s="3" t="s">
        <v>30</v>
      </c>
      <c r="C13" s="30">
        <v>0.25</v>
      </c>
      <c r="E13" s="3" t="s">
        <v>40</v>
      </c>
      <c r="F13" s="3"/>
      <c r="G13" s="3"/>
      <c r="H13" s="53">
        <f>H55</f>
        <v>3.22049999999999E-2</v>
      </c>
    </row>
    <row r="14" spans="2:8">
      <c r="B14" s="3" t="s">
        <v>43</v>
      </c>
      <c r="C14" s="30">
        <v>0.03</v>
      </c>
      <c r="E14" s="20"/>
      <c r="F14" s="20"/>
      <c r="G14" s="20"/>
      <c r="H14" s="20"/>
    </row>
    <row r="15" spans="2:8">
      <c r="B15" s="3" t="s">
        <v>31</v>
      </c>
      <c r="C15" s="30">
        <v>0.03</v>
      </c>
      <c r="E15" s="20"/>
      <c r="F15" s="20"/>
      <c r="G15" s="20"/>
      <c r="H15" s="20"/>
    </row>
    <row r="16" spans="2:8">
      <c r="E16" s="20"/>
      <c r="F16" s="20"/>
      <c r="G16" s="20"/>
      <c r="H16" s="20"/>
    </row>
    <row r="18" spans="2:8">
      <c r="B18" s="52" t="s">
        <v>32</v>
      </c>
      <c r="C18" s="52"/>
      <c r="D18" s="52"/>
      <c r="E18" s="52"/>
      <c r="F18" s="52"/>
      <c r="G18" s="52"/>
      <c r="H18" s="52"/>
    </row>
    <row r="19" spans="2:8" s="25" customFormat="1" ht="60" customHeight="1">
      <c r="B19" s="2" t="s">
        <v>0</v>
      </c>
      <c r="C19" s="2" t="s">
        <v>10</v>
      </c>
      <c r="D19" s="2" t="s">
        <v>63</v>
      </c>
      <c r="E19" s="2" t="s">
        <v>6</v>
      </c>
      <c r="F19" s="2" t="s">
        <v>7</v>
      </c>
      <c r="G19" s="2" t="s">
        <v>9</v>
      </c>
      <c r="H19" s="2" t="s">
        <v>64</v>
      </c>
    </row>
    <row r="20" spans="2:8">
      <c r="B20" s="3" t="s">
        <v>3</v>
      </c>
      <c r="C20" s="3" t="s">
        <v>44</v>
      </c>
      <c r="D20" s="28">
        <v>932.87599999999998</v>
      </c>
      <c r="E20" s="21">
        <v>0.75</v>
      </c>
      <c r="F20" s="29">
        <f t="shared" ref="F20:F26" si="0">C6</f>
        <v>0.25</v>
      </c>
      <c r="G20" s="5">
        <f>D20*(1+F20)</f>
        <v>1166.095</v>
      </c>
      <c r="H20" s="5">
        <f t="shared" ref="H20:H26" si="1">$D$27*(E20*F20)</f>
        <v>1122.0832852351721</v>
      </c>
    </row>
    <row r="21" spans="2:8">
      <c r="B21" s="3" t="s">
        <v>24</v>
      </c>
      <c r="C21" s="3" t="s">
        <v>4</v>
      </c>
      <c r="D21" s="6">
        <v>25051</v>
      </c>
      <c r="E21" s="22">
        <v>0.3</v>
      </c>
      <c r="F21" s="29">
        <f t="shared" si="0"/>
        <v>0.05</v>
      </c>
      <c r="G21" s="5">
        <f t="shared" ref="G21:G26" si="2">D21*(1+F21)</f>
        <v>26303.550000000003</v>
      </c>
      <c r="H21" s="5">
        <f t="shared" si="1"/>
        <v>89.766662818813771</v>
      </c>
    </row>
    <row r="22" spans="2:8">
      <c r="B22" s="3" t="s">
        <v>25</v>
      </c>
      <c r="C22" s="3" t="s">
        <v>15</v>
      </c>
      <c r="D22" s="7">
        <v>2.81</v>
      </c>
      <c r="E22" s="21">
        <v>-0.2</v>
      </c>
      <c r="F22" s="29">
        <f t="shared" si="0"/>
        <v>0.08</v>
      </c>
      <c r="G22" s="8">
        <f t="shared" si="2"/>
        <v>3.0348000000000002</v>
      </c>
      <c r="H22" s="5">
        <f t="shared" si="1"/>
        <v>-95.751107006734685</v>
      </c>
    </row>
    <row r="23" spans="2:8">
      <c r="B23" s="3" t="s">
        <v>26</v>
      </c>
      <c r="C23" s="3" t="s">
        <v>45</v>
      </c>
      <c r="D23" s="9">
        <v>5.6162978227259437</v>
      </c>
      <c r="E23" s="21">
        <v>0.15</v>
      </c>
      <c r="F23" s="29">
        <f t="shared" si="0"/>
        <v>0.03</v>
      </c>
      <c r="G23" s="10">
        <f t="shared" si="2"/>
        <v>5.7847867574077219</v>
      </c>
      <c r="H23" s="5">
        <f t="shared" si="1"/>
        <v>26.929998845644128</v>
      </c>
    </row>
    <row r="24" spans="2:8">
      <c r="B24" s="3" t="s">
        <v>27</v>
      </c>
      <c r="C24" s="3" t="s">
        <v>46</v>
      </c>
      <c r="D24" s="11">
        <v>392.71692992020695</v>
      </c>
      <c r="E24" s="21">
        <v>0.2</v>
      </c>
      <c r="F24" s="29">
        <f t="shared" si="0"/>
        <v>0.03</v>
      </c>
      <c r="G24" s="5">
        <f t="shared" si="2"/>
        <v>404.49843781781317</v>
      </c>
      <c r="H24" s="5">
        <f t="shared" si="1"/>
        <v>35.906665127525507</v>
      </c>
    </row>
    <row r="25" spans="2:8">
      <c r="B25" s="3" t="s">
        <v>28</v>
      </c>
      <c r="C25" s="3" t="s">
        <v>47</v>
      </c>
      <c r="D25" s="12">
        <v>3578.87</v>
      </c>
      <c r="E25" s="23">
        <v>-0.25</v>
      </c>
      <c r="F25" s="29">
        <f t="shared" si="0"/>
        <v>0.25</v>
      </c>
      <c r="G25" s="5">
        <f t="shared" si="2"/>
        <v>4473.5874999999996</v>
      </c>
      <c r="H25" s="5">
        <f t="shared" si="1"/>
        <v>-374.02776174505738</v>
      </c>
    </row>
    <row r="26" spans="2:8">
      <c r="B26" s="3" t="s">
        <v>29</v>
      </c>
      <c r="C26" s="3" t="s">
        <v>16</v>
      </c>
      <c r="D26" s="4">
        <v>79.921764182180112</v>
      </c>
      <c r="E26" s="24">
        <v>-0.3</v>
      </c>
      <c r="F26" s="29">
        <f t="shared" si="0"/>
        <v>0.1</v>
      </c>
      <c r="G26" s="8">
        <f t="shared" si="2"/>
        <v>87.913940600398135</v>
      </c>
      <c r="H26" s="5">
        <f t="shared" si="1"/>
        <v>-179.53332563762754</v>
      </c>
    </row>
    <row r="27" spans="2:8">
      <c r="B27" s="3" t="s">
        <v>2</v>
      </c>
      <c r="C27" s="3" t="s">
        <v>48</v>
      </c>
      <c r="D27" s="82">
        <v>5984.444187920918</v>
      </c>
      <c r="E27" s="14"/>
      <c r="F27" s="15"/>
      <c r="G27" s="15"/>
      <c r="H27" s="16"/>
    </row>
    <row r="28" spans="2:8">
      <c r="E28" s="36" t="s">
        <v>37</v>
      </c>
      <c r="F28" s="37"/>
      <c r="G28" s="38"/>
      <c r="H28" s="19">
        <f>D27+H20+H21+H22+H23+H24+H25+H26</f>
        <v>6609.818605558653</v>
      </c>
    </row>
    <row r="29" spans="2:8">
      <c r="E29" s="37" t="s">
        <v>11</v>
      </c>
      <c r="F29" s="37"/>
      <c r="G29" s="37"/>
      <c r="H29" s="31">
        <f>(H28-D27)/D27</f>
        <v>0.10449999999999983</v>
      </c>
    </row>
    <row r="31" spans="2:8">
      <c r="D31" s="20"/>
    </row>
    <row r="33" spans="2:17">
      <c r="B33" s="52" t="s">
        <v>33</v>
      </c>
      <c r="C33" s="52"/>
      <c r="D33" s="52"/>
      <c r="E33" s="52"/>
      <c r="F33" s="52"/>
      <c r="G33" s="52"/>
      <c r="H33" s="52"/>
    </row>
    <row r="34" spans="2:17" ht="60">
      <c r="B34" s="2" t="s">
        <v>0</v>
      </c>
      <c r="C34" s="2" t="s">
        <v>10</v>
      </c>
      <c r="D34" s="2" t="s">
        <v>63</v>
      </c>
      <c r="E34" s="2" t="s">
        <v>6</v>
      </c>
      <c r="F34" s="2" t="s">
        <v>7</v>
      </c>
      <c r="G34" s="2" t="s">
        <v>9</v>
      </c>
      <c r="H34" s="2" t="s">
        <v>65</v>
      </c>
    </row>
    <row r="35" spans="2:17">
      <c r="B35" s="3" t="s">
        <v>2</v>
      </c>
      <c r="C35" s="3" t="s">
        <v>48</v>
      </c>
      <c r="D35" s="11">
        <f>H28</f>
        <v>6609.818605558653</v>
      </c>
      <c r="E35" s="3">
        <v>0.54</v>
      </c>
      <c r="F35" s="32">
        <f>H29</f>
        <v>0.10449999999999983</v>
      </c>
      <c r="G35" s="11">
        <f>D35*(1+F35)</f>
        <v>7300.5446498395313</v>
      </c>
      <c r="H35" s="11">
        <f>($D$38)*E35*F35</f>
        <v>115.52154600978601</v>
      </c>
    </row>
    <row r="36" spans="2:17">
      <c r="B36" s="3" t="s">
        <v>41</v>
      </c>
      <c r="C36" s="3" t="s">
        <v>49</v>
      </c>
      <c r="D36" s="11">
        <v>460.3</v>
      </c>
      <c r="E36" s="3">
        <v>0.18</v>
      </c>
      <c r="F36" s="32">
        <f>C13</f>
        <v>0.25</v>
      </c>
      <c r="G36" s="11">
        <f t="shared" ref="G36:G37" si="3">D36*(1+F36)</f>
        <v>575.375</v>
      </c>
      <c r="H36" s="11">
        <f t="shared" ref="H36:H37" si="4">($D$38)*E36*F36</f>
        <v>92.122444983880527</v>
      </c>
    </row>
    <row r="37" spans="2:17">
      <c r="B37" s="3" t="s">
        <v>42</v>
      </c>
      <c r="C37" s="3" t="s">
        <v>50</v>
      </c>
      <c r="D37" s="9">
        <v>13.68</v>
      </c>
      <c r="E37" s="3">
        <v>-0.53</v>
      </c>
      <c r="F37" s="32">
        <f>C14</f>
        <v>0.03</v>
      </c>
      <c r="G37" s="9">
        <f t="shared" si="3"/>
        <v>14.090400000000001</v>
      </c>
      <c r="H37" s="11">
        <f t="shared" si="4"/>
        <v>-32.54993056097112</v>
      </c>
      <c r="J37" s="51"/>
      <c r="K37" s="51"/>
      <c r="L37" s="51"/>
      <c r="M37" s="51"/>
      <c r="N37" s="51"/>
      <c r="O37" s="51"/>
      <c r="P37" s="51"/>
      <c r="Q37" s="51"/>
    </row>
    <row r="38" spans="2:17">
      <c r="B38" s="3" t="s">
        <v>53</v>
      </c>
      <c r="C38" s="3" t="s">
        <v>52</v>
      </c>
      <c r="D38" s="4">
        <v>2047.1654440862339</v>
      </c>
      <c r="E38" s="33"/>
      <c r="F38" s="34"/>
      <c r="G38" s="33"/>
      <c r="H38" s="33"/>
    </row>
    <row r="39" spans="2:17">
      <c r="E39" s="37" t="s">
        <v>38</v>
      </c>
      <c r="F39" s="37"/>
      <c r="G39" s="37"/>
      <c r="H39" s="39">
        <f>D38+H35+H36+H37</f>
        <v>2222.2595045189296</v>
      </c>
    </row>
    <row r="40" spans="2:17">
      <c r="E40" s="37" t="s">
        <v>39</v>
      </c>
      <c r="F40" s="37"/>
      <c r="G40" s="37"/>
      <c r="H40" s="40">
        <f>(H39-D38)/D38</f>
        <v>8.5530000000000023E-2</v>
      </c>
    </row>
    <row r="41" spans="2:17">
      <c r="B41" s="20" t="s">
        <v>34</v>
      </c>
    </row>
    <row r="42" spans="2:17" ht="60">
      <c r="B42" s="2" t="s">
        <v>0</v>
      </c>
      <c r="C42" s="2" t="s">
        <v>10</v>
      </c>
      <c r="D42" s="2" t="s">
        <v>63</v>
      </c>
      <c r="E42" s="2" t="s">
        <v>6</v>
      </c>
      <c r="F42" s="2" t="s">
        <v>7</v>
      </c>
      <c r="G42" s="2" t="s">
        <v>9</v>
      </c>
      <c r="H42" s="2" t="s">
        <v>66</v>
      </c>
    </row>
    <row r="43" spans="2:17">
      <c r="B43" s="3" t="s">
        <v>2</v>
      </c>
      <c r="C43" s="3" t="s">
        <v>48</v>
      </c>
      <c r="D43" s="11">
        <f>H28</f>
        <v>6609.818605558653</v>
      </c>
      <c r="E43" s="3">
        <v>0.66</v>
      </c>
      <c r="F43" s="42">
        <f>H29</f>
        <v>0.10449999999999983</v>
      </c>
      <c r="G43" s="43">
        <f>D43*(1+F43)</f>
        <v>7300.5446498395313</v>
      </c>
      <c r="H43" s="11">
        <f>D44*(E43*F43)</f>
        <v>39.961578729921108</v>
      </c>
    </row>
    <row r="44" spans="2:17">
      <c r="B44" s="18" t="s">
        <v>56</v>
      </c>
      <c r="C44" s="3" t="s">
        <v>51</v>
      </c>
      <c r="D44" s="83">
        <v>579.40523024389108</v>
      </c>
      <c r="E44" s="33"/>
      <c r="F44" s="33"/>
      <c r="G44" s="33"/>
      <c r="H44" s="33"/>
    </row>
    <row r="45" spans="2:17">
      <c r="E45" s="37" t="s">
        <v>54</v>
      </c>
      <c r="F45" s="37"/>
      <c r="G45" s="37"/>
      <c r="H45" s="39">
        <f>D44+H43</f>
        <v>619.36680897381223</v>
      </c>
    </row>
    <row r="46" spans="2:17">
      <c r="E46" s="37" t="s">
        <v>55</v>
      </c>
      <c r="F46" s="37"/>
      <c r="G46" s="37"/>
      <c r="H46" s="40">
        <f>(H45-D44)/D44</f>
        <v>6.8969999999999962E-2</v>
      </c>
    </row>
    <row r="48" spans="2:17">
      <c r="B48" s="52" t="s">
        <v>35</v>
      </c>
      <c r="C48" s="52"/>
      <c r="D48" s="52"/>
      <c r="E48" s="52"/>
      <c r="F48" s="52"/>
      <c r="G48" s="52"/>
      <c r="H48" s="52"/>
    </row>
    <row r="49" spans="2:8" ht="60">
      <c r="B49" s="2" t="s">
        <v>0</v>
      </c>
      <c r="C49" s="2" t="s">
        <v>10</v>
      </c>
      <c r="D49" s="2" t="s">
        <v>63</v>
      </c>
      <c r="E49" s="2" t="s">
        <v>6</v>
      </c>
      <c r="F49" s="2" t="s">
        <v>7</v>
      </c>
      <c r="G49" s="2" t="s">
        <v>9</v>
      </c>
      <c r="H49" s="2" t="s">
        <v>67</v>
      </c>
    </row>
    <row r="50" spans="2:8">
      <c r="B50" s="3" t="s">
        <v>2</v>
      </c>
      <c r="C50" s="3" t="s">
        <v>48</v>
      </c>
      <c r="D50" s="11">
        <f>H28</f>
        <v>6609.818605558653</v>
      </c>
      <c r="E50" s="3">
        <v>0.89</v>
      </c>
      <c r="F50" s="45">
        <f>H29</f>
        <v>0.10449999999999983</v>
      </c>
      <c r="G50" s="11">
        <f>D50*(1+F50)</f>
        <v>7300.5446498395313</v>
      </c>
      <c r="H50" s="4">
        <f>$D$53*(E50*F50)</f>
        <v>0.2623393237285685</v>
      </c>
    </row>
    <row r="51" spans="2:8">
      <c r="B51" s="3" t="s">
        <v>41</v>
      </c>
      <c r="C51" s="3" t="s">
        <v>49</v>
      </c>
      <c r="D51" s="11">
        <v>460.3</v>
      </c>
      <c r="E51" s="3">
        <v>-0.28999999999999998</v>
      </c>
      <c r="F51" s="46">
        <f>C13</f>
        <v>0.25</v>
      </c>
      <c r="G51" s="11">
        <f t="shared" ref="G51:G52" si="5">D51*(1+F51)</f>
        <v>575.375</v>
      </c>
      <c r="H51" s="4">
        <f t="shared" ref="H51:H52" si="6">$D$53*(E51*F51)</f>
        <v>-0.20450084372153374</v>
      </c>
    </row>
    <row r="52" spans="2:8">
      <c r="B52" s="3" t="s">
        <v>57</v>
      </c>
      <c r="C52" s="3" t="s">
        <v>59</v>
      </c>
      <c r="D52" s="3">
        <v>40.31</v>
      </c>
      <c r="E52" s="3">
        <v>0.39</v>
      </c>
      <c r="F52" s="46">
        <f>C15</f>
        <v>0.03</v>
      </c>
      <c r="G52" s="11">
        <f t="shared" si="5"/>
        <v>41.519300000000001</v>
      </c>
      <c r="H52" s="4">
        <f t="shared" si="6"/>
        <v>3.300220512471648E-2</v>
      </c>
    </row>
    <row r="53" spans="2:8">
      <c r="B53" s="18" t="s">
        <v>58</v>
      </c>
      <c r="C53" s="3" t="s">
        <v>60</v>
      </c>
      <c r="D53" s="83">
        <v>2.8207012927108104</v>
      </c>
      <c r="E53" s="33"/>
      <c r="F53" s="33"/>
      <c r="G53" s="33"/>
      <c r="H53" s="33"/>
    </row>
    <row r="54" spans="2:8">
      <c r="E54" s="37" t="s">
        <v>61</v>
      </c>
      <c r="F54" s="37"/>
      <c r="G54" s="37"/>
      <c r="H54" s="47">
        <f>D53+H50+H51+H52</f>
        <v>2.9115419778425617</v>
      </c>
    </row>
    <row r="55" spans="2:8">
      <c r="E55" s="37" t="s">
        <v>40</v>
      </c>
      <c r="F55" s="37"/>
      <c r="G55" s="37"/>
      <c r="H55" s="40">
        <f>(H54-D53)/D53</f>
        <v>3.22049999999999E-2</v>
      </c>
    </row>
  </sheetData>
  <mergeCells count="3">
    <mergeCell ref="B18:H18"/>
    <mergeCell ref="B33:H33"/>
    <mergeCell ref="B48:H48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5"/>
  <sheetViews>
    <sheetView workbookViewId="0">
      <selection activeCell="C6" sqref="C6:C15"/>
    </sheetView>
  </sheetViews>
  <sheetFormatPr baseColWidth="10" defaultColWidth="10.83203125" defaultRowHeight="15" x14ac:dyDescent="0"/>
  <cols>
    <col min="1" max="1" width="2.83203125" style="17" customWidth="1"/>
    <col min="2" max="2" width="47.6640625" style="17" customWidth="1"/>
    <col min="3" max="3" width="43.1640625" style="17" bestFit="1" customWidth="1"/>
    <col min="4" max="4" width="21.1640625" style="17" customWidth="1"/>
    <col min="5" max="5" width="18.33203125" style="17" customWidth="1"/>
    <col min="6" max="6" width="16.83203125" style="17" customWidth="1"/>
    <col min="7" max="7" width="33.83203125" style="17" customWidth="1"/>
    <col min="8" max="8" width="20.1640625" style="17" customWidth="1"/>
    <col min="9" max="16384" width="10.83203125" style="17"/>
  </cols>
  <sheetData>
    <row r="1" spans="2:8">
      <c r="B1" s="20" t="s">
        <v>1</v>
      </c>
    </row>
    <row r="2" spans="2:8">
      <c r="B2" s="20"/>
      <c r="C2" s="27" t="s">
        <v>36</v>
      </c>
    </row>
    <row r="3" spans="2:8">
      <c r="B3" s="20" t="s">
        <v>12</v>
      </c>
    </row>
    <row r="4" spans="2:8">
      <c r="B4" s="20" t="s">
        <v>13</v>
      </c>
    </row>
    <row r="5" spans="2:8">
      <c r="B5" s="20"/>
      <c r="C5" s="26" t="s">
        <v>14</v>
      </c>
      <c r="E5" s="20" t="s">
        <v>62</v>
      </c>
      <c r="F5" s="20"/>
      <c r="G5" s="20"/>
      <c r="H5" s="20"/>
    </row>
    <row r="6" spans="2:8">
      <c r="B6" s="3" t="s">
        <v>17</v>
      </c>
      <c r="C6" s="30">
        <v>0.5</v>
      </c>
      <c r="E6" s="48" t="s">
        <v>37</v>
      </c>
      <c r="F6" s="48"/>
      <c r="G6" s="48"/>
      <c r="H6" s="13">
        <f>H28</f>
        <v>7235.1930231963879</v>
      </c>
    </row>
    <row r="7" spans="2:8">
      <c r="B7" s="3" t="s">
        <v>23</v>
      </c>
      <c r="C7" s="30">
        <v>0.1</v>
      </c>
      <c r="E7" s="50" t="s">
        <v>11</v>
      </c>
      <c r="F7" s="50"/>
      <c r="G7" s="50"/>
      <c r="H7" s="53">
        <f>H29</f>
        <v>0.20899999999999966</v>
      </c>
    </row>
    <row r="8" spans="2:8">
      <c r="B8" s="3" t="s">
        <v>22</v>
      </c>
      <c r="C8" s="30">
        <v>0.16</v>
      </c>
      <c r="E8" s="50" t="s">
        <v>38</v>
      </c>
      <c r="F8" s="50"/>
      <c r="G8" s="50"/>
      <c r="H8" s="13">
        <f>H39</f>
        <v>2397.3535649516252</v>
      </c>
    </row>
    <row r="9" spans="2:8">
      <c r="B9" s="3" t="s">
        <v>21</v>
      </c>
      <c r="C9" s="30">
        <v>0.06</v>
      </c>
      <c r="E9" s="3" t="s">
        <v>39</v>
      </c>
      <c r="F9" s="3"/>
      <c r="G9" s="3"/>
      <c r="H9" s="53">
        <f>H40</f>
        <v>0.17106000000000005</v>
      </c>
    </row>
    <row r="10" spans="2:8">
      <c r="B10" s="3" t="s">
        <v>20</v>
      </c>
      <c r="C10" s="30">
        <v>0.06</v>
      </c>
      <c r="E10" s="3" t="s">
        <v>54</v>
      </c>
      <c r="F10" s="3"/>
      <c r="G10" s="3"/>
      <c r="H10" s="13">
        <f>H45</f>
        <v>659.32838770373326</v>
      </c>
    </row>
    <row r="11" spans="2:8">
      <c r="B11" s="3" t="s">
        <v>19</v>
      </c>
      <c r="C11" s="30">
        <v>0.5</v>
      </c>
      <c r="E11" s="3" t="s">
        <v>55</v>
      </c>
      <c r="F11" s="3"/>
      <c r="G11" s="3"/>
      <c r="H11" s="54">
        <f>H46</f>
        <v>0.13793999999999973</v>
      </c>
    </row>
    <row r="12" spans="2:8">
      <c r="B12" s="3" t="s">
        <v>18</v>
      </c>
      <c r="C12" s="30">
        <v>0.2</v>
      </c>
      <c r="E12" s="3" t="s">
        <v>61</v>
      </c>
      <c r="F12" s="3"/>
      <c r="G12" s="3"/>
      <c r="H12" s="85">
        <f>H54</f>
        <v>3.0023826629743131</v>
      </c>
    </row>
    <row r="13" spans="2:8">
      <c r="B13" s="3" t="s">
        <v>30</v>
      </c>
      <c r="C13" s="30">
        <v>0.5</v>
      </c>
      <c r="E13" s="3" t="s">
        <v>40</v>
      </c>
      <c r="F13" s="3"/>
      <c r="G13" s="3"/>
      <c r="H13" s="53">
        <f>H55</f>
        <v>6.4409999999999801E-2</v>
      </c>
    </row>
    <row r="14" spans="2:8">
      <c r="B14" s="3" t="s">
        <v>43</v>
      </c>
      <c r="C14" s="30">
        <v>0.06</v>
      </c>
      <c r="E14" s="20"/>
      <c r="F14" s="20"/>
      <c r="G14" s="20"/>
      <c r="H14" s="20"/>
    </row>
    <row r="15" spans="2:8">
      <c r="B15" s="3" t="s">
        <v>31</v>
      </c>
      <c r="C15" s="30">
        <v>0.06</v>
      </c>
      <c r="E15" s="20"/>
      <c r="F15" s="20"/>
      <c r="G15" s="20"/>
      <c r="H15" s="20"/>
    </row>
    <row r="16" spans="2:8">
      <c r="E16" s="20"/>
      <c r="F16" s="20"/>
      <c r="G16" s="20"/>
      <c r="H16" s="20"/>
    </row>
    <row r="18" spans="2:8">
      <c r="B18" s="52" t="s">
        <v>32</v>
      </c>
      <c r="C18" s="52"/>
      <c r="D18" s="52"/>
      <c r="E18" s="52"/>
      <c r="F18" s="52"/>
      <c r="G18" s="52"/>
      <c r="H18" s="52"/>
    </row>
    <row r="19" spans="2:8" s="25" customFormat="1" ht="60">
      <c r="B19" s="2" t="s">
        <v>0</v>
      </c>
      <c r="C19" s="2" t="s">
        <v>10</v>
      </c>
      <c r="D19" s="2" t="s">
        <v>63</v>
      </c>
      <c r="E19" s="2" t="s">
        <v>6</v>
      </c>
      <c r="F19" s="2" t="s">
        <v>7</v>
      </c>
      <c r="G19" s="2" t="s">
        <v>9</v>
      </c>
      <c r="H19" s="2" t="s">
        <v>64</v>
      </c>
    </row>
    <row r="20" spans="2:8">
      <c r="B20" s="3" t="s">
        <v>3</v>
      </c>
      <c r="C20" s="3" t="s">
        <v>44</v>
      </c>
      <c r="D20" s="28">
        <v>932.87599999999998</v>
      </c>
      <c r="E20" s="21">
        <v>0.75</v>
      </c>
      <c r="F20" s="29">
        <f t="shared" ref="F20:F26" si="0">C6</f>
        <v>0.5</v>
      </c>
      <c r="G20" s="5">
        <f>D20*(1+F20)</f>
        <v>1399.3139999999999</v>
      </c>
      <c r="H20" s="5">
        <f t="shared" ref="H20:H26" si="1">$D$27*(E20*F20)</f>
        <v>2244.1665704703441</v>
      </c>
    </row>
    <row r="21" spans="2:8">
      <c r="B21" s="3" t="s">
        <v>24</v>
      </c>
      <c r="C21" s="3" t="s">
        <v>4</v>
      </c>
      <c r="D21" s="6">
        <v>25051</v>
      </c>
      <c r="E21" s="22">
        <v>0.3</v>
      </c>
      <c r="F21" s="29">
        <f t="shared" si="0"/>
        <v>0.1</v>
      </c>
      <c r="G21" s="5">
        <f t="shared" ref="G21:G26" si="2">D21*(1+F21)</f>
        <v>27556.100000000002</v>
      </c>
      <c r="H21" s="5">
        <f t="shared" si="1"/>
        <v>179.53332563762754</v>
      </c>
    </row>
    <row r="22" spans="2:8">
      <c r="B22" s="3" t="s">
        <v>25</v>
      </c>
      <c r="C22" s="3" t="s">
        <v>15</v>
      </c>
      <c r="D22" s="7">
        <v>2.81</v>
      </c>
      <c r="E22" s="21">
        <v>-0.2</v>
      </c>
      <c r="F22" s="29">
        <f t="shared" si="0"/>
        <v>0.16</v>
      </c>
      <c r="G22" s="8">
        <f t="shared" si="2"/>
        <v>3.2595999999999998</v>
      </c>
      <c r="H22" s="5">
        <f t="shared" si="1"/>
        <v>-191.50221401346937</v>
      </c>
    </row>
    <row r="23" spans="2:8">
      <c r="B23" s="3" t="s">
        <v>26</v>
      </c>
      <c r="C23" s="3" t="s">
        <v>45</v>
      </c>
      <c r="D23" s="9">
        <v>5.6162978227259437</v>
      </c>
      <c r="E23" s="21">
        <v>0.15</v>
      </c>
      <c r="F23" s="29">
        <f t="shared" si="0"/>
        <v>0.06</v>
      </c>
      <c r="G23" s="10">
        <f t="shared" si="2"/>
        <v>5.9532756920895009</v>
      </c>
      <c r="H23" s="5">
        <f t="shared" si="1"/>
        <v>53.859997691288257</v>
      </c>
    </row>
    <row r="24" spans="2:8">
      <c r="B24" s="3" t="s">
        <v>27</v>
      </c>
      <c r="C24" s="3" t="s">
        <v>46</v>
      </c>
      <c r="D24" s="11">
        <v>392.71692992020695</v>
      </c>
      <c r="E24" s="21">
        <v>0.2</v>
      </c>
      <c r="F24" s="29">
        <f t="shared" si="0"/>
        <v>0.06</v>
      </c>
      <c r="G24" s="5">
        <f t="shared" si="2"/>
        <v>416.27994571541939</v>
      </c>
      <c r="H24" s="5">
        <f t="shared" si="1"/>
        <v>71.813330255051014</v>
      </c>
    </row>
    <row r="25" spans="2:8">
      <c r="B25" s="3" t="s">
        <v>28</v>
      </c>
      <c r="C25" s="3" t="s">
        <v>47</v>
      </c>
      <c r="D25" s="12">
        <v>3578.87</v>
      </c>
      <c r="E25" s="23">
        <v>-0.25</v>
      </c>
      <c r="F25" s="29">
        <f t="shared" si="0"/>
        <v>0.5</v>
      </c>
      <c r="G25" s="5">
        <f t="shared" si="2"/>
        <v>5368.3050000000003</v>
      </c>
      <c r="H25" s="5">
        <f t="shared" si="1"/>
        <v>-748.05552349011475</v>
      </c>
    </row>
    <row r="26" spans="2:8">
      <c r="B26" s="3" t="s">
        <v>29</v>
      </c>
      <c r="C26" s="3" t="s">
        <v>16</v>
      </c>
      <c r="D26" s="4">
        <v>79.921764182180112</v>
      </c>
      <c r="E26" s="24">
        <v>-0.3</v>
      </c>
      <c r="F26" s="29">
        <f t="shared" si="0"/>
        <v>0.2</v>
      </c>
      <c r="G26" s="8">
        <f t="shared" si="2"/>
        <v>95.906117018616129</v>
      </c>
      <c r="H26" s="5">
        <f t="shared" si="1"/>
        <v>-359.06665127525508</v>
      </c>
    </row>
    <row r="27" spans="2:8">
      <c r="B27" s="3" t="s">
        <v>2</v>
      </c>
      <c r="C27" s="3" t="s">
        <v>48</v>
      </c>
      <c r="D27" s="13">
        <v>5984.444187920918</v>
      </c>
      <c r="E27" s="14"/>
      <c r="F27" s="15"/>
      <c r="G27" s="15"/>
      <c r="H27" s="16"/>
    </row>
    <row r="28" spans="2:8">
      <c r="E28" s="36" t="s">
        <v>37</v>
      </c>
      <c r="F28" s="37"/>
      <c r="G28" s="38"/>
      <c r="H28" s="19">
        <f>D27+H20+H21+H22+H23+H24+H25+H26</f>
        <v>7235.1930231963879</v>
      </c>
    </row>
    <row r="29" spans="2:8">
      <c r="E29" s="37" t="s">
        <v>11</v>
      </c>
      <c r="F29" s="37"/>
      <c r="G29" s="37"/>
      <c r="H29" s="31">
        <f>(H28-D27)/D27</f>
        <v>0.20899999999999966</v>
      </c>
    </row>
    <row r="31" spans="2:8">
      <c r="D31" s="20"/>
    </row>
    <row r="33" spans="2:17">
      <c r="B33" s="52" t="s">
        <v>33</v>
      </c>
      <c r="C33" s="52"/>
      <c r="D33" s="52"/>
      <c r="E33" s="52"/>
      <c r="F33" s="52"/>
      <c r="G33" s="52"/>
      <c r="H33" s="52"/>
    </row>
    <row r="34" spans="2:17" ht="60">
      <c r="B34" s="2" t="s">
        <v>0</v>
      </c>
      <c r="C34" s="2" t="s">
        <v>10</v>
      </c>
      <c r="D34" s="2" t="s">
        <v>63</v>
      </c>
      <c r="E34" s="2" t="s">
        <v>6</v>
      </c>
      <c r="F34" s="2" t="s">
        <v>7</v>
      </c>
      <c r="G34" s="2" t="s">
        <v>9</v>
      </c>
      <c r="H34" s="2" t="s">
        <v>65</v>
      </c>
    </row>
    <row r="35" spans="2:17">
      <c r="B35" s="3" t="s">
        <v>2</v>
      </c>
      <c r="C35" s="3" t="s">
        <v>48</v>
      </c>
      <c r="D35" s="11">
        <f>H28</f>
        <v>7235.1930231963879</v>
      </c>
      <c r="E35" s="3">
        <v>0.54</v>
      </c>
      <c r="F35" s="32">
        <f>H29</f>
        <v>0.20899999999999966</v>
      </c>
      <c r="G35" s="11">
        <f>D35*(1+F35)</f>
        <v>8747.3483650444305</v>
      </c>
      <c r="H35" s="11">
        <f>($D$38)*E35*F35</f>
        <v>231.04309201957201</v>
      </c>
    </row>
    <row r="36" spans="2:17">
      <c r="B36" s="3" t="s">
        <v>41</v>
      </c>
      <c r="C36" s="3" t="s">
        <v>49</v>
      </c>
      <c r="D36" s="11">
        <v>460.3</v>
      </c>
      <c r="E36" s="3">
        <v>0.18</v>
      </c>
      <c r="F36" s="32">
        <f>C13</f>
        <v>0.5</v>
      </c>
      <c r="G36" s="11">
        <f t="shared" ref="G36:G37" si="3">D36*(1+F36)</f>
        <v>690.45</v>
      </c>
      <c r="H36" s="11">
        <f t="shared" ref="H36:H37" si="4">($D$38)*E36*F36</f>
        <v>184.24488996776105</v>
      </c>
    </row>
    <row r="37" spans="2:17">
      <c r="B37" s="3" t="s">
        <v>42</v>
      </c>
      <c r="C37" s="3" t="s">
        <v>50</v>
      </c>
      <c r="D37" s="9">
        <v>13.68</v>
      </c>
      <c r="E37" s="3">
        <v>-0.53</v>
      </c>
      <c r="F37" s="32">
        <f>C14</f>
        <v>0.06</v>
      </c>
      <c r="G37" s="9">
        <f t="shared" si="3"/>
        <v>14.5008</v>
      </c>
      <c r="H37" s="11">
        <f t="shared" si="4"/>
        <v>-65.09986112194224</v>
      </c>
      <c r="J37" s="51"/>
      <c r="K37" s="51"/>
      <c r="L37" s="51"/>
      <c r="M37" s="51"/>
      <c r="N37" s="51"/>
      <c r="O37" s="51"/>
      <c r="P37" s="51"/>
      <c r="Q37" s="51"/>
    </row>
    <row r="38" spans="2:17">
      <c r="B38" s="3" t="s">
        <v>53</v>
      </c>
      <c r="C38" s="3" t="s">
        <v>52</v>
      </c>
      <c r="D38" s="11">
        <v>2047.1654440862339</v>
      </c>
      <c r="E38" s="33"/>
      <c r="F38" s="34"/>
      <c r="G38" s="33"/>
      <c r="H38" s="33"/>
    </row>
    <row r="39" spans="2:17">
      <c r="E39" s="37" t="s">
        <v>38</v>
      </c>
      <c r="F39" s="37"/>
      <c r="G39" s="37"/>
      <c r="H39" s="39">
        <f>D38+H35+H36+H37</f>
        <v>2397.3535649516252</v>
      </c>
    </row>
    <row r="40" spans="2:17">
      <c r="E40" s="37" t="s">
        <v>39</v>
      </c>
      <c r="F40" s="37"/>
      <c r="G40" s="37"/>
      <c r="H40" s="40">
        <f>(H39-D38)/D38</f>
        <v>0.17106000000000005</v>
      </c>
    </row>
    <row r="41" spans="2:17">
      <c r="B41" s="20" t="s">
        <v>34</v>
      </c>
    </row>
    <row r="42" spans="2:17" ht="60">
      <c r="B42" s="2" t="s">
        <v>0</v>
      </c>
      <c r="C42" s="2" t="s">
        <v>10</v>
      </c>
      <c r="D42" s="2" t="s">
        <v>63</v>
      </c>
      <c r="E42" s="2" t="s">
        <v>6</v>
      </c>
      <c r="F42" s="2" t="s">
        <v>7</v>
      </c>
      <c r="G42" s="2" t="s">
        <v>9</v>
      </c>
      <c r="H42" s="2" t="s">
        <v>66</v>
      </c>
    </row>
    <row r="43" spans="2:17">
      <c r="B43" s="3" t="s">
        <v>2</v>
      </c>
      <c r="C43" s="3" t="s">
        <v>48</v>
      </c>
      <c r="D43" s="11">
        <f>H28</f>
        <v>7235.1930231963879</v>
      </c>
      <c r="E43" s="3">
        <v>0.66</v>
      </c>
      <c r="F43" s="42">
        <f>H29</f>
        <v>0.20899999999999966</v>
      </c>
      <c r="G43" s="43">
        <f>D43*(1+F43)</f>
        <v>8747.3483650444305</v>
      </c>
      <c r="H43" s="11">
        <f>D44*(E43*F43)</f>
        <v>79.923157459842216</v>
      </c>
    </row>
    <row r="44" spans="2:17">
      <c r="B44" s="18" t="s">
        <v>56</v>
      </c>
      <c r="C44" s="3" t="s">
        <v>51</v>
      </c>
      <c r="D44" s="44">
        <v>579.40523024389108</v>
      </c>
      <c r="E44" s="33"/>
      <c r="F44" s="33"/>
      <c r="G44" s="33"/>
      <c r="H44" s="33"/>
    </row>
    <row r="45" spans="2:17">
      <c r="E45" s="37" t="s">
        <v>54</v>
      </c>
      <c r="F45" s="37"/>
      <c r="G45" s="37"/>
      <c r="H45" s="39">
        <f>D44+H43</f>
        <v>659.32838770373326</v>
      </c>
    </row>
    <row r="46" spans="2:17">
      <c r="E46" s="37" t="s">
        <v>55</v>
      </c>
      <c r="F46" s="37"/>
      <c r="G46" s="37"/>
      <c r="H46" s="40">
        <f>(H45-D44)/D44</f>
        <v>0.13793999999999973</v>
      </c>
    </row>
    <row r="48" spans="2:17">
      <c r="B48" s="52" t="s">
        <v>35</v>
      </c>
      <c r="C48" s="52"/>
      <c r="D48" s="52"/>
      <c r="E48" s="52"/>
      <c r="F48" s="52"/>
      <c r="G48" s="52"/>
      <c r="H48" s="52"/>
    </row>
    <row r="49" spans="2:8" ht="60">
      <c r="B49" s="2" t="s">
        <v>0</v>
      </c>
      <c r="C49" s="2" t="s">
        <v>10</v>
      </c>
      <c r="D49" s="2" t="s">
        <v>63</v>
      </c>
      <c r="E49" s="2" t="s">
        <v>6</v>
      </c>
      <c r="F49" s="2" t="s">
        <v>7</v>
      </c>
      <c r="G49" s="2" t="s">
        <v>9</v>
      </c>
      <c r="H49" s="2" t="s">
        <v>67</v>
      </c>
    </row>
    <row r="50" spans="2:8">
      <c r="B50" s="3" t="s">
        <v>2</v>
      </c>
      <c r="C50" s="3" t="s">
        <v>48</v>
      </c>
      <c r="D50" s="11">
        <f>H28</f>
        <v>7235.1930231963879</v>
      </c>
      <c r="E50" s="3">
        <v>0.89</v>
      </c>
      <c r="F50" s="45">
        <f>H29</f>
        <v>0.20899999999999966</v>
      </c>
      <c r="G50" s="11">
        <f>D50*(1+F50)</f>
        <v>8747.3483650444305</v>
      </c>
      <c r="H50" s="4">
        <f>$D$53*(E50*F50)</f>
        <v>0.52467864745713699</v>
      </c>
    </row>
    <row r="51" spans="2:8">
      <c r="B51" s="3" t="s">
        <v>41</v>
      </c>
      <c r="C51" s="3" t="s">
        <v>49</v>
      </c>
      <c r="D51" s="11">
        <v>460.3</v>
      </c>
      <c r="E51" s="3">
        <v>-0.28999999999999998</v>
      </c>
      <c r="F51" s="46">
        <f>C13</f>
        <v>0.5</v>
      </c>
      <c r="G51" s="11">
        <f t="shared" ref="G51:G52" si="5">D51*(1+F51)</f>
        <v>690.45</v>
      </c>
      <c r="H51" s="4">
        <f t="shared" ref="H51:H52" si="6">$D$53*(E51*F51)</f>
        <v>-0.40900168744306747</v>
      </c>
    </row>
    <row r="52" spans="2:8">
      <c r="B52" s="3" t="s">
        <v>57</v>
      </c>
      <c r="C52" s="3" t="s">
        <v>59</v>
      </c>
      <c r="D52" s="3">
        <v>40.31</v>
      </c>
      <c r="E52" s="3">
        <v>0.39</v>
      </c>
      <c r="F52" s="46">
        <f>C15</f>
        <v>0.06</v>
      </c>
      <c r="G52" s="11">
        <f t="shared" si="5"/>
        <v>42.728600000000007</v>
      </c>
      <c r="H52" s="4">
        <f t="shared" si="6"/>
        <v>6.600441024943296E-2</v>
      </c>
    </row>
    <row r="53" spans="2:8">
      <c r="B53" s="18" t="s">
        <v>58</v>
      </c>
      <c r="C53" s="3" t="s">
        <v>60</v>
      </c>
      <c r="D53" s="18">
        <v>2.8207012927108104</v>
      </c>
      <c r="E53" s="33"/>
      <c r="F53" s="33"/>
      <c r="G53" s="33"/>
      <c r="H53" s="33"/>
    </row>
    <row r="54" spans="2:8">
      <c r="E54" s="37" t="s">
        <v>61</v>
      </c>
      <c r="F54" s="37"/>
      <c r="G54" s="37"/>
      <c r="H54" s="47">
        <f>D53+H50+H51+H52</f>
        <v>3.0023826629743131</v>
      </c>
    </row>
    <row r="55" spans="2:8">
      <c r="E55" s="37" t="s">
        <v>40</v>
      </c>
      <c r="F55" s="37"/>
      <c r="G55" s="37"/>
      <c r="H55" s="40">
        <f>(H54-D53)/D53</f>
        <v>6.4409999999999801E-2</v>
      </c>
    </row>
  </sheetData>
  <mergeCells count="3">
    <mergeCell ref="B18:H18"/>
    <mergeCell ref="B33:H33"/>
    <mergeCell ref="B48:H48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29"/>
  <sheetViews>
    <sheetView workbookViewId="0">
      <selection activeCell="D21" sqref="D21"/>
    </sheetView>
  </sheetViews>
  <sheetFormatPr baseColWidth="10" defaultRowHeight="14" x14ac:dyDescent="0"/>
  <cols>
    <col min="1" max="2" width="10.83203125" style="1"/>
    <col min="3" max="3" width="22" style="1" customWidth="1"/>
    <col min="4" max="4" width="10.83203125" style="1"/>
    <col min="5" max="5" width="22.33203125" style="1" customWidth="1"/>
    <col min="6" max="6" width="19.83203125" style="1" customWidth="1"/>
    <col min="7" max="7" width="23.83203125" style="1" customWidth="1"/>
    <col min="8" max="16384" width="10.83203125" style="1"/>
  </cols>
  <sheetData>
    <row r="3" spans="3:7" ht="15">
      <c r="C3" s="76"/>
      <c r="D3" s="76">
        <v>2010</v>
      </c>
      <c r="E3" s="76" t="s">
        <v>71</v>
      </c>
      <c r="F3" s="76" t="s">
        <v>72</v>
      </c>
      <c r="G3" s="76" t="s">
        <v>73</v>
      </c>
    </row>
    <row r="4" spans="3:7" ht="15">
      <c r="C4" s="76" t="s">
        <v>74</v>
      </c>
      <c r="D4" s="70">
        <v>5984.444187920918</v>
      </c>
      <c r="E4" s="81">
        <v>6297.1313967397873</v>
      </c>
      <c r="F4" s="71">
        <v>6609.818605558653</v>
      </c>
      <c r="G4" s="71">
        <v>7235.1930231963879</v>
      </c>
    </row>
    <row r="5" spans="3:7" ht="15">
      <c r="C5" s="75"/>
      <c r="D5" s="75"/>
      <c r="E5" s="75"/>
      <c r="F5" s="75"/>
      <c r="G5" s="75"/>
    </row>
    <row r="6" spans="3:7" ht="15">
      <c r="C6" s="75"/>
      <c r="D6" s="75"/>
      <c r="E6" s="75"/>
      <c r="F6" s="75"/>
      <c r="G6" s="75"/>
    </row>
    <row r="7" spans="3:7" ht="15">
      <c r="C7" s="75"/>
      <c r="D7" s="75"/>
      <c r="E7" s="75"/>
      <c r="F7" s="75"/>
      <c r="G7" s="75"/>
    </row>
    <row r="8" spans="3:7" ht="15">
      <c r="C8" s="75"/>
      <c r="D8" s="75"/>
      <c r="E8" s="75"/>
      <c r="F8" s="75"/>
      <c r="G8" s="75"/>
    </row>
    <row r="9" spans="3:7" ht="15">
      <c r="C9" s="76"/>
      <c r="D9" s="76">
        <v>2010</v>
      </c>
      <c r="E9" s="76" t="s">
        <v>71</v>
      </c>
      <c r="F9" s="76" t="s">
        <v>72</v>
      </c>
      <c r="G9" s="76" t="s">
        <v>73</v>
      </c>
    </row>
    <row r="10" spans="3:7" ht="15">
      <c r="C10" s="76" t="s">
        <v>75</v>
      </c>
      <c r="D10" s="70">
        <v>2047.1654440862339</v>
      </c>
      <c r="E10" s="70">
        <v>2134.712474302582</v>
      </c>
      <c r="F10" s="70">
        <v>2222.2595045189296</v>
      </c>
      <c r="G10" s="70">
        <v>2397.3535649516252</v>
      </c>
    </row>
    <row r="11" spans="3:7" ht="15">
      <c r="C11" s="75"/>
      <c r="D11" s="75"/>
      <c r="E11" s="75"/>
      <c r="F11" s="75"/>
      <c r="G11" s="75"/>
    </row>
    <row r="12" spans="3:7" ht="15">
      <c r="C12" s="75"/>
      <c r="D12" s="75"/>
      <c r="E12" s="75"/>
      <c r="F12" s="75"/>
      <c r="G12" s="75"/>
    </row>
    <row r="13" spans="3:7" ht="15">
      <c r="C13" s="75"/>
      <c r="D13" s="75"/>
      <c r="E13" s="75"/>
      <c r="F13" s="75"/>
      <c r="G13" s="75"/>
    </row>
    <row r="14" spans="3:7" ht="15">
      <c r="C14" s="75"/>
      <c r="D14" s="75"/>
      <c r="E14" s="75"/>
      <c r="F14" s="75"/>
      <c r="G14" s="75"/>
    </row>
    <row r="15" spans="3:7" ht="15">
      <c r="C15" s="76"/>
      <c r="D15" s="76">
        <v>2010</v>
      </c>
      <c r="E15" s="76" t="s">
        <v>71</v>
      </c>
      <c r="F15" s="76" t="s">
        <v>72</v>
      </c>
      <c r="G15" s="76" t="s">
        <v>73</v>
      </c>
    </row>
    <row r="16" spans="3:7" ht="15">
      <c r="C16" s="76" t="s">
        <v>76</v>
      </c>
      <c r="D16" s="73">
        <v>579.40523024389108</v>
      </c>
      <c r="E16" s="72">
        <v>599.38601960885171</v>
      </c>
      <c r="F16" s="72">
        <v>619.36680897381223</v>
      </c>
      <c r="G16" s="72">
        <v>659.32838770373326</v>
      </c>
    </row>
    <row r="17" spans="3:7" ht="15">
      <c r="C17" s="75"/>
      <c r="D17" s="75"/>
      <c r="E17" s="75"/>
      <c r="F17" s="75"/>
      <c r="G17" s="75"/>
    </row>
    <row r="18" spans="3:7" ht="15">
      <c r="C18" s="75"/>
      <c r="D18" s="75"/>
      <c r="E18" s="75"/>
      <c r="F18" s="75"/>
      <c r="G18" s="75"/>
    </row>
    <row r="19" spans="3:7" ht="15">
      <c r="C19" s="75"/>
      <c r="D19" s="75"/>
      <c r="E19" s="75"/>
      <c r="F19" s="75"/>
      <c r="G19" s="75"/>
    </row>
    <row r="20" spans="3:7" ht="15">
      <c r="C20" s="76"/>
      <c r="D20" s="76">
        <v>2010</v>
      </c>
      <c r="E20" s="76" t="s">
        <v>71</v>
      </c>
      <c r="F20" s="76" t="s">
        <v>72</v>
      </c>
      <c r="G20" s="76" t="s">
        <v>73</v>
      </c>
    </row>
    <row r="21" spans="3:7" ht="15">
      <c r="C21" s="76" t="s">
        <v>77</v>
      </c>
      <c r="D21" s="84">
        <v>2.8207012927108104</v>
      </c>
      <c r="E21" s="74">
        <v>2.8661216352766865</v>
      </c>
      <c r="F21" s="74">
        <v>2.9115419778425617</v>
      </c>
      <c r="G21" s="74">
        <v>3.0023826629743131</v>
      </c>
    </row>
    <row r="24" spans="3:7">
      <c r="E24"/>
    </row>
    <row r="25" spans="3:7">
      <c r="D25"/>
      <c r="E25"/>
      <c r="F25"/>
      <c r="G25"/>
    </row>
    <row r="26" spans="3:7">
      <c r="D26"/>
      <c r="E26"/>
      <c r="F26"/>
      <c r="G26"/>
    </row>
    <row r="27" spans="3:7">
      <c r="D27"/>
      <c r="E27"/>
      <c r="F27"/>
      <c r="G27"/>
    </row>
    <row r="28" spans="3:7">
      <c r="D28"/>
      <c r="E28"/>
      <c r="F28"/>
      <c r="G28"/>
    </row>
    <row r="29" spans="3:7">
      <c r="E29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BR Low Case</vt:lpstr>
      <vt:lpstr>BR Base Case</vt:lpstr>
      <vt:lpstr>BR High Case</vt:lpstr>
      <vt:lpstr>BR Charts</vt:lpstr>
      <vt:lpstr>BR VMT Cap Case</vt:lpstr>
      <vt:lpstr>NO Low Case</vt:lpstr>
      <vt:lpstr>NO Base Case</vt:lpstr>
      <vt:lpstr>NO High Case</vt:lpstr>
      <vt:lpstr>NO Charts</vt:lpstr>
      <vt:lpstr>NO VMT Cap Case</vt:lpstr>
    </vt:vector>
  </TitlesOfParts>
  <Company>University of New Orleans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tmtolford</dc:creator>
  <cp:lastModifiedBy>John Renne</cp:lastModifiedBy>
  <cp:lastPrinted>2014-07-11T18:56:39Z</cp:lastPrinted>
  <dcterms:created xsi:type="dcterms:W3CDTF">2014-05-29T16:18:47Z</dcterms:created>
  <dcterms:modified xsi:type="dcterms:W3CDTF">2014-09-27T07:22:21Z</dcterms:modified>
</cp:coreProperties>
</file>